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silon\ir関連\01_決算説明会関係\FY22\Q3\HP開示用\日本語\ファクトシート_日本語\"/>
    </mc:Choice>
  </mc:AlternateContent>
  <bookViews>
    <workbookView xWindow="260" yWindow="-80" windowWidth="18320" windowHeight="7140"/>
  </bookViews>
  <sheets>
    <sheet name="ハイライト(2年Q毎)" sheetId="6" r:id="rId1"/>
    <sheet name="セグメント指標(10年）" sheetId="8" r:id="rId2"/>
    <sheet name="Sheet3" sheetId="3" state="hidden" r:id="rId3"/>
  </sheets>
  <definedNames>
    <definedName name="_xlnm.Print_Area" localSheetId="1">'セグメント指標(10年）'!$A$1:$O$89</definedName>
    <definedName name="_xlnm.Print_Area" localSheetId="0">'ハイライト(2年Q毎)'!$A$3:$AA$71</definedName>
  </definedNames>
  <calcPr calcId="162913"/>
</workbook>
</file>

<file path=xl/calcChain.xml><?xml version="1.0" encoding="utf-8"?>
<calcChain xmlns="http://schemas.openxmlformats.org/spreadsheetml/2006/main">
  <c r="V14" i="6" l="1"/>
  <c r="V49" i="6" l="1"/>
  <c r="V16" i="6" l="1"/>
  <c r="V15" i="6"/>
  <c r="V13" i="6"/>
  <c r="V65" i="6"/>
  <c r="V64" i="6"/>
  <c r="V63" i="6"/>
  <c r="V62" i="6"/>
  <c r="V61" i="6"/>
  <c r="V60" i="6"/>
  <c r="V59" i="6"/>
  <c r="V58" i="6"/>
  <c r="V57" i="6"/>
  <c r="V56" i="6"/>
  <c r="V55" i="6"/>
  <c r="V54" i="6"/>
  <c r="V53" i="6"/>
  <c r="V52" i="6"/>
  <c r="V51" i="6"/>
  <c r="V50" i="6"/>
  <c r="V48" i="6"/>
  <c r="V47" i="6"/>
  <c r="V46" i="6"/>
  <c r="V45" i="6"/>
  <c r="S16" i="6" l="1"/>
  <c r="S64" i="6" l="1"/>
  <c r="S65" i="6" s="1"/>
  <c r="S63" i="6"/>
  <c r="S62" i="6"/>
  <c r="S61" i="6"/>
  <c r="S60" i="6"/>
  <c r="S58" i="6"/>
  <c r="S59" i="6" s="1"/>
  <c r="S57" i="6"/>
  <c r="S55" i="6"/>
  <c r="S56" i="6" s="1"/>
  <c r="S54" i="6"/>
  <c r="S53" i="6"/>
  <c r="S52" i="6"/>
  <c r="S51" i="6"/>
  <c r="S50" i="6"/>
  <c r="S49" i="6"/>
  <c r="S48" i="6"/>
  <c r="S46" i="6"/>
  <c r="S47" i="6" s="1"/>
  <c r="S45" i="6"/>
  <c r="P41" i="6"/>
  <c r="P38" i="6"/>
  <c r="P35" i="6"/>
  <c r="P32" i="6"/>
  <c r="P29" i="6"/>
  <c r="P26" i="6"/>
  <c r="S14" i="6"/>
  <c r="P11" i="6" l="1"/>
  <c r="P67" i="6"/>
  <c r="P19" i="6"/>
  <c r="P43" i="6"/>
  <c r="D4" i="6"/>
  <c r="D67" i="6"/>
  <c r="D65" i="6"/>
  <c r="G64" i="6"/>
  <c r="G65" i="6" s="1"/>
  <c r="M63" i="6"/>
  <c r="J63" i="6"/>
  <c r="G63" i="6"/>
  <c r="D62" i="6"/>
  <c r="M61" i="6"/>
  <c r="J61" i="6"/>
  <c r="G61" i="6"/>
  <c r="J60" i="6"/>
  <c r="M60" i="6" s="1"/>
  <c r="G60" i="6"/>
  <c r="D59" i="6"/>
  <c r="G58" i="6"/>
  <c r="M57" i="6"/>
  <c r="J57" i="6"/>
  <c r="G57" i="6"/>
  <c r="D56" i="6"/>
  <c r="M55" i="6"/>
  <c r="J55" i="6"/>
  <c r="G55" i="6"/>
  <c r="G54" i="6"/>
  <c r="J54" i="6" s="1"/>
  <c r="M54" i="6" s="1"/>
  <c r="D53" i="6"/>
  <c r="G52" i="6"/>
  <c r="J52" i="6" s="1"/>
  <c r="J51" i="6"/>
  <c r="M51" i="6" s="1"/>
  <c r="G51" i="6"/>
  <c r="D50" i="6"/>
  <c r="J49" i="6"/>
  <c r="J50" i="6" s="1"/>
  <c r="G49" i="6"/>
  <c r="G50" i="6" s="1"/>
  <c r="J48" i="6"/>
  <c r="M48" i="6" s="1"/>
  <c r="G48" i="6"/>
  <c r="D47" i="6"/>
  <c r="G46" i="6"/>
  <c r="G45" i="6"/>
  <c r="J45" i="6" s="1"/>
  <c r="M45" i="6" s="1"/>
  <c r="D43" i="6"/>
  <c r="L41" i="6"/>
  <c r="D41" i="6"/>
  <c r="H40" i="6"/>
  <c r="H41" i="6" s="1"/>
  <c r="H39" i="6"/>
  <c r="L38" i="6"/>
  <c r="D38" i="6"/>
  <c r="H37" i="6"/>
  <c r="H38" i="6" s="1"/>
  <c r="H36" i="6"/>
  <c r="L35" i="6"/>
  <c r="D35" i="6"/>
  <c r="H34" i="6"/>
  <c r="H35" i="6" s="1"/>
  <c r="H33" i="6"/>
  <c r="L32" i="6"/>
  <c r="H32" i="6"/>
  <c r="D32" i="6"/>
  <c r="H31" i="6"/>
  <c r="H30" i="6"/>
  <c r="L29" i="6"/>
  <c r="D29" i="6"/>
  <c r="H28" i="6"/>
  <c r="H29" i="6" s="1"/>
  <c r="H27" i="6"/>
  <c r="L26" i="6"/>
  <c r="D26" i="6"/>
  <c r="H25" i="6"/>
  <c r="H26" i="6" s="1"/>
  <c r="H24" i="6"/>
  <c r="L23" i="6"/>
  <c r="D23" i="6"/>
  <c r="H22" i="6"/>
  <c r="H21" i="6"/>
  <c r="H23" i="6" s="1"/>
  <c r="L20" i="6"/>
  <c r="H20" i="6"/>
  <c r="D20" i="6"/>
  <c r="D19" i="6"/>
  <c r="G16" i="6"/>
  <c r="J16" i="6" s="1"/>
  <c r="M16" i="6" s="1"/>
  <c r="D15" i="6"/>
  <c r="G14" i="6"/>
  <c r="G15" i="6" s="1"/>
  <c r="G13" i="6"/>
  <c r="D11" i="6"/>
  <c r="H9" i="6"/>
  <c r="D8" i="6"/>
  <c r="H7" i="6"/>
  <c r="H6" i="6"/>
  <c r="L5" i="6"/>
  <c r="H5" i="6"/>
  <c r="D5" i="6"/>
  <c r="M56" i="6" l="1"/>
  <c r="M49" i="6"/>
  <c r="M50" i="6" s="1"/>
  <c r="G59" i="6"/>
  <c r="G62" i="6"/>
  <c r="G56" i="6"/>
  <c r="J62" i="6"/>
  <c r="H8" i="6"/>
  <c r="G47" i="6"/>
  <c r="J56" i="6"/>
  <c r="M62" i="6"/>
  <c r="M52" i="6"/>
  <c r="M53" i="6" s="1"/>
  <c r="J53" i="6"/>
  <c r="J14" i="6"/>
  <c r="G53" i="6"/>
  <c r="J13" i="6"/>
  <c r="M13" i="6" s="1"/>
  <c r="J46" i="6"/>
  <c r="J58" i="6"/>
  <c r="J64" i="6"/>
  <c r="J15" i="6" l="1"/>
  <c r="M64" i="6"/>
  <c r="M65" i="6" s="1"/>
  <c r="J65" i="6"/>
  <c r="M46" i="6"/>
  <c r="M47" i="6" s="1"/>
  <c r="J47" i="6"/>
  <c r="M14" i="6"/>
  <c r="M15" i="6" s="1"/>
  <c r="M58" i="6"/>
  <c r="M59" i="6" s="1"/>
  <c r="J59" i="6"/>
  <c r="O63" i="8"/>
  <c r="O62" i="8"/>
  <c r="B1" i="8" l="1"/>
  <c r="A2" i="8"/>
  <c r="C2" i="8"/>
  <c r="D2" i="8"/>
  <c r="E2" i="8"/>
  <c r="F2" i="8"/>
  <c r="G2" i="8"/>
  <c r="H2" i="8"/>
  <c r="I2" i="8"/>
  <c r="J2" i="8"/>
  <c r="K2" i="8"/>
  <c r="L2" i="8"/>
  <c r="M2" i="8"/>
  <c r="N2" i="8"/>
  <c r="A3" i="8"/>
  <c r="B4" i="8"/>
  <c r="B5" i="8"/>
  <c r="B6" i="8"/>
  <c r="L6" i="8"/>
  <c r="M6" i="8"/>
  <c r="N6" i="8"/>
  <c r="A7" i="8"/>
  <c r="B8" i="8"/>
  <c r="B9" i="8"/>
  <c r="B10" i="8"/>
  <c r="L10" i="8"/>
  <c r="M10" i="8"/>
  <c r="N10" i="8"/>
  <c r="A11" i="8"/>
  <c r="B12" i="8"/>
  <c r="B13" i="8"/>
  <c r="B14" i="8"/>
  <c r="L14" i="8"/>
  <c r="M14" i="8"/>
  <c r="N14" i="8"/>
  <c r="A15" i="8"/>
  <c r="B16" i="8"/>
  <c r="B17" i="8"/>
  <c r="B18" i="8"/>
  <c r="L18" i="8"/>
  <c r="M18" i="8"/>
  <c r="N18" i="8"/>
  <c r="A19" i="8"/>
  <c r="B20" i="8"/>
  <c r="B21" i="8"/>
  <c r="B22" i="8"/>
  <c r="L22" i="8"/>
  <c r="M22" i="8"/>
  <c r="N22" i="8"/>
  <c r="A23" i="8"/>
  <c r="B24" i="8"/>
  <c r="B25" i="8"/>
  <c r="B26" i="8"/>
  <c r="L26" i="8"/>
  <c r="M26" i="8"/>
  <c r="N26" i="8"/>
  <c r="A27" i="8"/>
  <c r="B28" i="8"/>
  <c r="B29" i="8"/>
  <c r="B30" i="8"/>
  <c r="L30" i="8"/>
  <c r="M30" i="8"/>
  <c r="N30" i="8"/>
  <c r="A31" i="8"/>
  <c r="B32" i="8"/>
  <c r="B33" i="8"/>
  <c r="B34" i="8"/>
  <c r="L34" i="8"/>
  <c r="M34" i="8"/>
  <c r="N34" i="8"/>
  <c r="A35" i="8"/>
  <c r="B36" i="8"/>
  <c r="B37" i="8"/>
  <c r="B38" i="8"/>
  <c r="A39" i="8"/>
  <c r="B40" i="8"/>
  <c r="B41" i="8"/>
  <c r="B42" i="8"/>
  <c r="A43" i="8"/>
  <c r="B44" i="8"/>
  <c r="B45" i="8"/>
  <c r="B46" i="8"/>
  <c r="A47" i="8"/>
  <c r="B48" i="8"/>
  <c r="B49" i="8"/>
  <c r="B50" i="8"/>
  <c r="A51" i="8"/>
  <c r="B52" i="8"/>
  <c r="B53" i="8"/>
  <c r="B54" i="8"/>
  <c r="B56" i="8"/>
  <c r="B59" i="8"/>
  <c r="C60" i="8"/>
  <c r="D60" i="8"/>
  <c r="E60" i="8"/>
  <c r="F60" i="8"/>
  <c r="G60" i="8"/>
  <c r="H60" i="8"/>
  <c r="I60" i="8"/>
  <c r="J60" i="8"/>
  <c r="K60" i="8"/>
  <c r="L60" i="8"/>
  <c r="M60" i="8"/>
  <c r="N60" i="8"/>
  <c r="A61" i="8"/>
  <c r="A62" i="8"/>
  <c r="B62" i="8"/>
  <c r="E62" i="8"/>
  <c r="F62" i="8"/>
  <c r="G62" i="8"/>
  <c r="H62" i="8"/>
  <c r="I62" i="8"/>
  <c r="J62" i="8"/>
  <c r="K62" i="8"/>
  <c r="L62" i="8"/>
  <c r="M62" i="8"/>
  <c r="N62" i="8"/>
  <c r="A63" i="8"/>
  <c r="B63" i="8"/>
  <c r="E63" i="8"/>
  <c r="F63" i="8"/>
  <c r="G63" i="8"/>
  <c r="H63" i="8"/>
  <c r="I63" i="8"/>
  <c r="J63" i="8"/>
  <c r="K63" i="8"/>
  <c r="L63" i="8"/>
  <c r="M63" i="8"/>
  <c r="N63" i="8"/>
  <c r="A64" i="8"/>
  <c r="B64" i="8"/>
  <c r="A65" i="8"/>
  <c r="A66" i="8"/>
  <c r="A67" i="8"/>
  <c r="B68" i="8"/>
  <c r="A69" i="8"/>
  <c r="A70" i="8"/>
  <c r="A71" i="8"/>
  <c r="A72" i="8"/>
  <c r="A73" i="8"/>
  <c r="A74" i="8"/>
  <c r="A75" i="8"/>
  <c r="A77" i="8"/>
  <c r="A78" i="8"/>
  <c r="A79" i="8"/>
  <c r="A80" i="8"/>
  <c r="A81" i="8"/>
  <c r="A82" i="8"/>
  <c r="A83" i="8"/>
  <c r="A84" i="8"/>
  <c r="A85" i="8"/>
  <c r="A86" i="8"/>
  <c r="B88" i="8"/>
  <c r="P47" i="6" l="1"/>
  <c r="P65" i="6"/>
  <c r="P62" i="6"/>
  <c r="P56" i="6"/>
  <c r="P53" i="6"/>
  <c r="A9" i="6" l="1"/>
  <c r="X20" i="6" l="1"/>
  <c r="T20" i="6"/>
  <c r="P20" i="6"/>
  <c r="X5" i="6"/>
  <c r="T5" i="6"/>
  <c r="P5" i="6"/>
  <c r="A7" i="6" l="1"/>
  <c r="A63" i="6" l="1"/>
  <c r="B18" i="6" l="1"/>
  <c r="A39" i="6" l="1"/>
  <c r="C24" i="6" l="1"/>
  <c r="C25" i="6"/>
  <c r="C26" i="6"/>
  <c r="C38" i="6"/>
  <c r="C37" i="6"/>
  <c r="C36" i="6"/>
  <c r="C30" i="6"/>
  <c r="C31" i="6"/>
  <c r="C32" i="6"/>
  <c r="C29" i="6"/>
  <c r="C28" i="6"/>
  <c r="C27" i="6"/>
  <c r="C21" i="6"/>
  <c r="C22" i="6"/>
  <c r="C23" i="6"/>
  <c r="C33" i="6"/>
  <c r="C34" i="6"/>
  <c r="C35" i="6"/>
  <c r="C39" i="6"/>
  <c r="C40" i="6"/>
  <c r="C41" i="6"/>
  <c r="A4" i="6" l="1"/>
  <c r="A6" i="6"/>
  <c r="C65" i="6" l="1"/>
  <c r="C64" i="6"/>
  <c r="C63" i="6"/>
  <c r="C62" i="6"/>
  <c r="C61" i="6"/>
  <c r="C60" i="6"/>
  <c r="A60" i="6"/>
  <c r="C59" i="6"/>
  <c r="C58" i="6"/>
  <c r="C57" i="6"/>
  <c r="A57" i="6"/>
  <c r="C56" i="6"/>
  <c r="C55" i="6"/>
  <c r="C54" i="6"/>
  <c r="A54" i="6"/>
  <c r="C53" i="6"/>
  <c r="C52" i="6"/>
  <c r="C51" i="6"/>
  <c r="A51" i="6"/>
  <c r="C50" i="6"/>
  <c r="C49" i="6"/>
  <c r="C48" i="6"/>
  <c r="A48" i="6"/>
  <c r="C47" i="6"/>
  <c r="C46" i="6"/>
  <c r="C45" i="6"/>
  <c r="A45" i="6"/>
  <c r="A43" i="6"/>
  <c r="A36" i="6"/>
  <c r="A33" i="6"/>
  <c r="A30" i="6"/>
  <c r="A27" i="6"/>
  <c r="A24" i="6"/>
  <c r="A21" i="6"/>
  <c r="A11" i="6"/>
  <c r="A16" i="6"/>
  <c r="A15" i="6"/>
  <c r="A14" i="6"/>
  <c r="A13" i="6"/>
  <c r="B3" i="6"/>
  <c r="A19" i="6"/>
  <c r="A67" i="6"/>
  <c r="A8" i="6"/>
  <c r="S13" i="6" l="1"/>
  <c r="S15" i="6" s="1"/>
  <c r="P15" i="6"/>
</calcChain>
</file>

<file path=xl/sharedStrings.xml><?xml version="1.0" encoding="utf-8"?>
<sst xmlns="http://schemas.openxmlformats.org/spreadsheetml/2006/main" count="959" uniqueCount="588">
  <si>
    <t>Selling, general and administrative expenses</t>
  </si>
  <si>
    <t>Ratio of ordinary income to total assets</t>
  </si>
  <si>
    <t>Q1</t>
    <phoneticPr fontId="1"/>
  </si>
  <si>
    <t>Q2</t>
    <phoneticPr fontId="1"/>
  </si>
  <si>
    <t>Q3</t>
    <phoneticPr fontId="1"/>
  </si>
  <si>
    <t>Q4</t>
    <phoneticPr fontId="1"/>
  </si>
  <si>
    <t>FY11</t>
  </si>
  <si>
    <t>FY12</t>
  </si>
  <si>
    <t>FY13</t>
  </si>
  <si>
    <t>FY15</t>
  </si>
  <si>
    <t>FY16</t>
  </si>
  <si>
    <t>FY17</t>
  </si>
  <si>
    <t>FY18</t>
  </si>
  <si>
    <t>-</t>
    <phoneticPr fontId="1"/>
  </si>
  <si>
    <t>English</t>
    <phoneticPr fontId="1"/>
  </si>
  <si>
    <t>FY19</t>
  </si>
  <si>
    <t>USD</t>
    <phoneticPr fontId="1"/>
  </si>
  <si>
    <t>EUR</t>
    <phoneticPr fontId="1"/>
  </si>
  <si>
    <t>RMB</t>
    <phoneticPr fontId="1"/>
  </si>
  <si>
    <t>CONSOLIDATED BALANCE SHEET</t>
    <phoneticPr fontId="1"/>
  </si>
  <si>
    <t>CONSOLIDATED STATEMENT OF CASH FLOWS</t>
    <phoneticPr fontId="1"/>
  </si>
  <si>
    <t>Net sales</t>
    <phoneticPr fontId="1"/>
  </si>
  <si>
    <t>Operating income</t>
    <phoneticPr fontId="1"/>
  </si>
  <si>
    <t>Operating income margin</t>
    <phoneticPr fontId="1"/>
  </si>
  <si>
    <t>Profit attributable to owners of parent</t>
    <phoneticPr fontId="1"/>
  </si>
  <si>
    <t>Performance Running</t>
    <phoneticPr fontId="1"/>
  </si>
  <si>
    <t>Sports Style</t>
    <phoneticPr fontId="1"/>
  </si>
  <si>
    <t>Core Performance Sports</t>
    <phoneticPr fontId="1"/>
  </si>
  <si>
    <t>Onitsuka Tiger</t>
    <phoneticPr fontId="1"/>
  </si>
  <si>
    <t>Apparerl and Equipment</t>
    <phoneticPr fontId="1"/>
  </si>
  <si>
    <t xml:space="preserve">Other </t>
    <phoneticPr fontId="1"/>
  </si>
  <si>
    <t>Net sales</t>
    <phoneticPr fontId="1"/>
  </si>
  <si>
    <t>Cost of Sales</t>
    <phoneticPr fontId="1"/>
  </si>
  <si>
    <t>Reversal of provision for sales returns</t>
    <phoneticPr fontId="1"/>
  </si>
  <si>
    <t>Provision for sales returns</t>
    <phoneticPr fontId="1"/>
  </si>
  <si>
    <t xml:space="preserve">Operating income </t>
    <phoneticPr fontId="1"/>
  </si>
  <si>
    <t>Non-operating income</t>
    <phoneticPr fontId="1"/>
  </si>
  <si>
    <t>Interest income</t>
    <phoneticPr fontId="1"/>
  </si>
  <si>
    <t>dividend income</t>
    <phoneticPr fontId="1"/>
  </si>
  <si>
    <t>Exchange gain</t>
    <phoneticPr fontId="1"/>
  </si>
  <si>
    <t>Subsidy income</t>
    <phoneticPr fontId="1"/>
  </si>
  <si>
    <t>Other non-operating income</t>
    <phoneticPr fontId="1"/>
  </si>
  <si>
    <t>Non-operating income total</t>
    <phoneticPr fontId="1"/>
  </si>
  <si>
    <t>Non-operating expenses</t>
    <phoneticPr fontId="1"/>
  </si>
  <si>
    <t>Interest expenses</t>
    <phoneticPr fontId="1"/>
  </si>
  <si>
    <t>Exchange loss</t>
    <phoneticPr fontId="1"/>
  </si>
  <si>
    <t>Other non-operating expense</t>
    <phoneticPr fontId="1"/>
  </si>
  <si>
    <t>Non-operating expenses total</t>
    <phoneticPr fontId="1"/>
  </si>
  <si>
    <t>Ordinary profit</t>
    <phoneticPr fontId="1"/>
  </si>
  <si>
    <t>Extraordinary income</t>
    <phoneticPr fontId="1"/>
  </si>
  <si>
    <t>Gain on sales of non-current assets</t>
    <phoneticPr fontId="1"/>
  </si>
  <si>
    <t>Gain on sales of investments in securities</t>
    <phoneticPr fontId="1"/>
  </si>
  <si>
    <t>Gain on redemption of investments in securities</t>
    <phoneticPr fontId="1"/>
  </si>
  <si>
    <t>Subsidy income in facilities</t>
    <phoneticPr fontId="1"/>
  </si>
  <si>
    <t>Extraordinary income total</t>
    <phoneticPr fontId="1"/>
  </si>
  <si>
    <t>Extraordinary losses</t>
    <phoneticPr fontId="1"/>
  </si>
  <si>
    <t>Loss on sales of non-current assets</t>
    <phoneticPr fontId="1"/>
  </si>
  <si>
    <t>Loss on retirement of non-current assets</t>
    <phoneticPr fontId="1"/>
  </si>
  <si>
    <t>Loss on sales of investment securities</t>
    <phoneticPr fontId="1"/>
  </si>
  <si>
    <t>Loss on valuation of investment securities</t>
    <phoneticPr fontId="1"/>
  </si>
  <si>
    <t>Impairment losses</t>
    <phoneticPr fontId="1"/>
  </si>
  <si>
    <t>Business restructuring expenses</t>
    <phoneticPr fontId="1"/>
  </si>
  <si>
    <t>Profit or loss before income taxes</t>
    <phoneticPr fontId="1"/>
  </si>
  <si>
    <t>Profit (loss) before income taxes</t>
    <phoneticPr fontId="1"/>
  </si>
  <si>
    <t>Income taxes - current</t>
    <phoneticPr fontId="1"/>
  </si>
  <si>
    <t>Refund of income taxes</t>
    <phoneticPr fontId="1"/>
  </si>
  <si>
    <t>Income taxes - deferred</t>
    <phoneticPr fontId="1"/>
  </si>
  <si>
    <t>Income taxes total</t>
    <phoneticPr fontId="1"/>
  </si>
  <si>
    <t>Profit (loss)</t>
    <phoneticPr fontId="1"/>
  </si>
  <si>
    <t>Profit attributable to non-controlling interests</t>
    <phoneticPr fontId="1"/>
  </si>
  <si>
    <t>Profit attributable to owners of parent</t>
    <phoneticPr fontId="1"/>
  </si>
  <si>
    <t>ASSETS</t>
    <phoneticPr fontId="1"/>
  </si>
  <si>
    <t>Current assets</t>
    <phoneticPr fontId="1"/>
  </si>
  <si>
    <t>Cash and deposits</t>
    <phoneticPr fontId="1"/>
  </si>
  <si>
    <t>Notes and accounts receivable</t>
    <phoneticPr fontId="1"/>
  </si>
  <si>
    <t>Securities</t>
    <phoneticPr fontId="1"/>
  </si>
  <si>
    <t>Merchandise and finished goods</t>
    <phoneticPr fontId="1"/>
  </si>
  <si>
    <t>Work in process</t>
    <phoneticPr fontId="1"/>
  </si>
  <si>
    <t>Raw materials and supplies</t>
    <phoneticPr fontId="1"/>
  </si>
  <si>
    <t>Deferred tax assets</t>
    <phoneticPr fontId="1"/>
  </si>
  <si>
    <t>Other current assets</t>
    <phoneticPr fontId="1"/>
  </si>
  <si>
    <t>Allowance for doubtful accounts</t>
    <phoneticPr fontId="1"/>
  </si>
  <si>
    <t>Total current assets</t>
    <phoneticPr fontId="1"/>
  </si>
  <si>
    <t xml:space="preserve">Property, plant and equipment: </t>
    <phoneticPr fontId="1"/>
  </si>
  <si>
    <t>Non-current assets</t>
    <phoneticPr fontId="1"/>
  </si>
  <si>
    <t>Buildings and structures</t>
    <phoneticPr fontId="1"/>
  </si>
  <si>
    <t>Less accumulated depreciation</t>
    <phoneticPr fontId="1"/>
  </si>
  <si>
    <t>Buildings and structures, net</t>
    <phoneticPr fontId="1"/>
  </si>
  <si>
    <t>Machinery, equipment and vehicles</t>
    <phoneticPr fontId="1"/>
  </si>
  <si>
    <t>Machinery, equipment and vehicles, net</t>
    <phoneticPr fontId="1"/>
  </si>
  <si>
    <t>Tools, furniture and fixtures</t>
    <phoneticPr fontId="1"/>
  </si>
  <si>
    <t>Tools, furniture and fixtures, net</t>
    <phoneticPr fontId="1"/>
  </si>
  <si>
    <t>Land</t>
    <phoneticPr fontId="1"/>
  </si>
  <si>
    <t>Leased assets</t>
    <phoneticPr fontId="1"/>
  </si>
  <si>
    <t>Leased assets, net</t>
    <phoneticPr fontId="1"/>
  </si>
  <si>
    <t>Construction in progress</t>
    <phoneticPr fontId="1"/>
  </si>
  <si>
    <t>Total property, plant and equipment</t>
    <phoneticPr fontId="1"/>
  </si>
  <si>
    <t>Intangible assets</t>
    <phoneticPr fontId="1"/>
  </si>
  <si>
    <t>Goodwill</t>
    <phoneticPr fontId="1"/>
  </si>
  <si>
    <t>Software</t>
    <phoneticPr fontId="1"/>
  </si>
  <si>
    <t>Other intangible assets</t>
    <phoneticPr fontId="1"/>
  </si>
  <si>
    <t>Total intangible assets</t>
    <phoneticPr fontId="1"/>
  </si>
  <si>
    <t>Investments and other assets</t>
    <phoneticPr fontId="1"/>
  </si>
  <si>
    <t>Investments in securities</t>
    <phoneticPr fontId="1"/>
  </si>
  <si>
    <t>Long-term loans receivable</t>
    <phoneticPr fontId="1"/>
  </si>
  <si>
    <t>Deferred tax assets</t>
    <phoneticPr fontId="1"/>
  </si>
  <si>
    <t>Investment and other assets total</t>
    <phoneticPr fontId="1"/>
  </si>
  <si>
    <t>Total investments and other assets</t>
    <phoneticPr fontId="1"/>
  </si>
  <si>
    <t>Total Assets</t>
    <phoneticPr fontId="1"/>
  </si>
  <si>
    <t>LIABILITIES</t>
    <phoneticPr fontId="1"/>
  </si>
  <si>
    <t>Current liabilities</t>
    <phoneticPr fontId="1"/>
  </si>
  <si>
    <t>Notes and accounts payable</t>
    <phoneticPr fontId="1"/>
  </si>
  <si>
    <t>Short-term bank loans</t>
    <phoneticPr fontId="1"/>
  </si>
  <si>
    <t>Current portion of bonds with share acquisition rights</t>
    <phoneticPr fontId="1"/>
  </si>
  <si>
    <t>Lease obligations</t>
    <phoneticPr fontId="1"/>
  </si>
  <si>
    <t>Accrued expenses</t>
    <phoneticPr fontId="1"/>
  </si>
  <si>
    <t>Accrued income taxes</t>
    <phoneticPr fontId="1"/>
  </si>
  <si>
    <t>Accrued consumption taxes</t>
    <phoneticPr fontId="1"/>
  </si>
  <si>
    <t>Deferred tax liabilities</t>
    <phoneticPr fontId="1"/>
  </si>
  <si>
    <t>Provision for employees’ bonuses</t>
    <phoneticPr fontId="1"/>
  </si>
  <si>
    <t>Asset retirement obligations</t>
    <phoneticPr fontId="1"/>
  </si>
  <si>
    <t>Other current liabilities</t>
    <phoneticPr fontId="1"/>
  </si>
  <si>
    <t>Total current liabilities</t>
    <phoneticPr fontId="1"/>
  </si>
  <si>
    <t>Long-term liabilities</t>
    <phoneticPr fontId="1"/>
  </si>
  <si>
    <t>Bonds payable</t>
    <phoneticPr fontId="1"/>
  </si>
  <si>
    <t>Bonds with share acquisition rights</t>
    <phoneticPr fontId="1"/>
  </si>
  <si>
    <t>Long-term borrowings</t>
    <phoneticPr fontId="1"/>
  </si>
  <si>
    <t>Deferred tax liabilities</t>
    <phoneticPr fontId="1"/>
  </si>
  <si>
    <t>Retirement benefit liability</t>
    <phoneticPr fontId="1"/>
  </si>
  <si>
    <t>Other non-current liabilities</t>
    <phoneticPr fontId="1"/>
  </si>
  <si>
    <t>Non-current liabilities total</t>
    <phoneticPr fontId="1"/>
  </si>
  <si>
    <t>Liabilities total</t>
    <phoneticPr fontId="1"/>
  </si>
  <si>
    <t>NET ASSETS</t>
    <phoneticPr fontId="1"/>
  </si>
  <si>
    <t>Shareholders’ equity</t>
    <phoneticPr fontId="1"/>
  </si>
  <si>
    <t>Share capital</t>
    <phoneticPr fontId="1"/>
  </si>
  <si>
    <t>Capital surplus</t>
    <phoneticPr fontId="1"/>
  </si>
  <si>
    <t>Retained earnings</t>
    <phoneticPr fontId="1"/>
  </si>
  <si>
    <t>Treasury shares</t>
    <phoneticPr fontId="1"/>
  </si>
  <si>
    <t>Total shareholders’ equity</t>
    <phoneticPr fontId="1"/>
  </si>
  <si>
    <t>Accumulated other comprehensive income</t>
    <phoneticPr fontId="1"/>
  </si>
  <si>
    <t>Valuation difference on available-for-sale securities</t>
    <phoneticPr fontId="1"/>
  </si>
  <si>
    <t>Unrealized deferred (loss) gain on hedges</t>
    <phoneticPr fontId="1"/>
  </si>
  <si>
    <t>Revaluation reserve for assets of overseas subsidiaries.</t>
    <phoneticPr fontId="1"/>
  </si>
  <si>
    <t>Translation adjustments</t>
    <phoneticPr fontId="1"/>
  </si>
  <si>
    <t>Retirement benefits liability adjustments</t>
    <phoneticPr fontId="1"/>
  </si>
  <si>
    <t>Total accumulated other comprehensive income</t>
    <phoneticPr fontId="1"/>
  </si>
  <si>
    <t>Stock acquisition rights</t>
    <phoneticPr fontId="1"/>
  </si>
  <si>
    <t>Non-controlling interests</t>
    <phoneticPr fontId="1"/>
  </si>
  <si>
    <t>Total net assets</t>
    <phoneticPr fontId="1"/>
  </si>
  <si>
    <t>Total liabilities and net assets</t>
    <phoneticPr fontId="1"/>
  </si>
  <si>
    <t>Operating activities</t>
    <phoneticPr fontId="1"/>
  </si>
  <si>
    <t>Profit or loss before income taxes</t>
    <phoneticPr fontId="1"/>
  </si>
  <si>
    <t>Depreciation and amortization</t>
    <phoneticPr fontId="1"/>
  </si>
  <si>
    <t>Impairment losses</t>
    <phoneticPr fontId="1"/>
  </si>
  <si>
    <t>Amortization of goodwill</t>
    <phoneticPr fontId="1"/>
  </si>
  <si>
    <t>(Decrease) increase in allowance for doubtful receivables</t>
    <phoneticPr fontId="1"/>
  </si>
  <si>
    <t>Increase (decrease) in retirement benefit liability</t>
    <phoneticPr fontId="1"/>
  </si>
  <si>
    <t>Increase (decrease) in provision for bonuses</t>
    <phoneticPr fontId="1"/>
  </si>
  <si>
    <t>Gain or Loss on impairment of investments in securities</t>
    <phoneticPr fontId="1"/>
  </si>
  <si>
    <t>Gain or Loss on sales of investments in securities, net</t>
    <phoneticPr fontId="1"/>
  </si>
  <si>
    <t>Gain or Loss on redemption of investments in securities, net</t>
    <phoneticPr fontId="1"/>
  </si>
  <si>
    <t>Interest and dividend income</t>
    <phoneticPr fontId="1"/>
  </si>
  <si>
    <t>Interest expense</t>
    <phoneticPr fontId="1"/>
  </si>
  <si>
    <t>Exchange (gain) loss, net</t>
    <phoneticPr fontId="1"/>
  </si>
  <si>
    <t xml:space="preserve">Gain or Loss on sales or disposal of property, plant and equipment and other, net </t>
    <phoneticPr fontId="1"/>
  </si>
  <si>
    <t>Business restructuring expenses</t>
    <phoneticPr fontId="1"/>
  </si>
  <si>
    <t>Other, net</t>
    <phoneticPr fontId="1"/>
  </si>
  <si>
    <t>Decrease (increase) in trade receivables</t>
    <phoneticPr fontId="1"/>
  </si>
  <si>
    <t>Decrease (increase) in inventories</t>
    <phoneticPr fontId="1"/>
  </si>
  <si>
    <t>Decrease (increase) in other assets</t>
    <phoneticPr fontId="1"/>
  </si>
  <si>
    <t>Increase (decrease) in trade payables</t>
    <phoneticPr fontId="1"/>
  </si>
  <si>
    <t>Increase (decrease) in accrued consumption taxes</t>
    <phoneticPr fontId="1"/>
  </si>
  <si>
    <t>Increase (decrease) in other liabilities</t>
    <phoneticPr fontId="1"/>
  </si>
  <si>
    <t>Subtotal</t>
    <phoneticPr fontId="1"/>
  </si>
  <si>
    <t>Interest and dividends received</t>
    <phoneticPr fontId="1"/>
  </si>
  <si>
    <t>Interest paid</t>
    <phoneticPr fontId="1"/>
  </si>
  <si>
    <t>Subsidy income in facilities received</t>
    <phoneticPr fontId="1"/>
  </si>
  <si>
    <t>Business restructuring expenses paid</t>
    <phoneticPr fontId="1"/>
  </si>
  <si>
    <t>Income taxes paid</t>
    <phoneticPr fontId="1"/>
  </si>
  <si>
    <t>Net cash provided by operating activities</t>
    <phoneticPr fontId="1"/>
  </si>
  <si>
    <t>Investing activities</t>
    <phoneticPr fontId="1"/>
  </si>
  <si>
    <t>Increase in time deposits</t>
    <phoneticPr fontId="1"/>
  </si>
  <si>
    <t>Proceeds from withdrawal of time deposits</t>
    <phoneticPr fontId="1"/>
  </si>
  <si>
    <t>Purchases of property, plant and equipment</t>
    <phoneticPr fontId="1"/>
  </si>
  <si>
    <t>Payments for disposal of property, plant and equipment</t>
    <phoneticPr fontId="1"/>
  </si>
  <si>
    <t>Proceeds from sales of property, plant and equipment</t>
    <phoneticPr fontId="1"/>
  </si>
  <si>
    <t>Purchases of intangible assets .</t>
    <phoneticPr fontId="1"/>
  </si>
  <si>
    <t>Net decrease (increase) in short-term investment securities</t>
    <phoneticPr fontId="1"/>
  </si>
  <si>
    <t>Purchases of investments in securities</t>
    <phoneticPr fontId="1"/>
  </si>
  <si>
    <t>Proceeds from sales and redemption of investments in securities</t>
    <phoneticPr fontId="1"/>
  </si>
  <si>
    <t>Purchase of shares of subsidiaries resulting in change in scope of consolidation</t>
    <phoneticPr fontId="1"/>
  </si>
  <si>
    <t>Net decrease (increase) in short-term loans receivable</t>
    <phoneticPr fontId="1"/>
  </si>
  <si>
    <t>Long-term loans receivable made</t>
    <phoneticPr fontId="1"/>
  </si>
  <si>
    <t>Collection of long-term loans receivable</t>
    <phoneticPr fontId="1"/>
  </si>
  <si>
    <t>Decrease (increase) in other investments</t>
    <phoneticPr fontId="1"/>
  </si>
  <si>
    <t>Net cash used in investing activities</t>
    <phoneticPr fontId="1"/>
  </si>
  <si>
    <t>Financing activities</t>
    <phoneticPr fontId="1"/>
  </si>
  <si>
    <t>Net increase (decrease) in short-term bank loans</t>
    <phoneticPr fontId="1"/>
  </si>
  <si>
    <t>Proceeds from long-term loans</t>
    <phoneticPr fontId="1"/>
  </si>
  <si>
    <t>Repayment of long-term loans</t>
    <phoneticPr fontId="1"/>
  </si>
  <si>
    <t>Redemption of bonds</t>
    <phoneticPr fontId="1"/>
  </si>
  <si>
    <t>Purchases of treasury stock</t>
    <phoneticPr fontId="1"/>
  </si>
  <si>
    <t xml:space="preserve">Proceeds from sales of treasury stock </t>
    <phoneticPr fontId="1"/>
  </si>
  <si>
    <t>Repayment of lease obligations</t>
    <phoneticPr fontId="1"/>
  </si>
  <si>
    <t>Cash dividends paid to shareholders of the Company</t>
    <phoneticPr fontId="1"/>
  </si>
  <si>
    <t>Dividends paid to non-controlling interests</t>
    <phoneticPr fontId="1"/>
  </si>
  <si>
    <t>Net cash used in financing activities..</t>
    <phoneticPr fontId="1"/>
  </si>
  <si>
    <t>Effect of exchange rate changes on cash and cash equivalents</t>
    <phoneticPr fontId="1"/>
  </si>
  <si>
    <t>Net increase in cash and cash equivalents</t>
    <phoneticPr fontId="1"/>
  </si>
  <si>
    <t>Cash and cash equivalents at beginning of year.</t>
    <phoneticPr fontId="1"/>
  </si>
  <si>
    <t>Cash and cash equivalents at end of year</t>
    <phoneticPr fontId="1"/>
  </si>
  <si>
    <t>Exchange Rate</t>
    <phoneticPr fontId="1"/>
  </si>
  <si>
    <t xml:space="preserve">Japan </t>
    <phoneticPr fontId="1"/>
  </si>
  <si>
    <t>Americas</t>
    <phoneticPr fontId="1"/>
  </si>
  <si>
    <t>North America</t>
    <phoneticPr fontId="1"/>
  </si>
  <si>
    <t>EMEA</t>
    <phoneticPr fontId="1"/>
  </si>
  <si>
    <t>Asia Pasific</t>
    <phoneticPr fontId="1"/>
  </si>
  <si>
    <t>East Asia</t>
    <phoneticPr fontId="1"/>
  </si>
  <si>
    <t>Greater China</t>
    <phoneticPr fontId="1"/>
  </si>
  <si>
    <t>Oceania/Southeast and South Asia</t>
    <phoneticPr fontId="1"/>
  </si>
  <si>
    <t xml:space="preserve">Oceania </t>
    <phoneticPr fontId="1"/>
  </si>
  <si>
    <t>Southeast and South Asia</t>
    <phoneticPr fontId="1"/>
  </si>
  <si>
    <t>Consolidated financial position</t>
    <phoneticPr fontId="1"/>
  </si>
  <si>
    <t>Consolidated management performance</t>
    <phoneticPr fontId="1"/>
  </si>
  <si>
    <t>Net income per share</t>
    <phoneticPr fontId="1"/>
  </si>
  <si>
    <t>Diluted net income per share</t>
    <phoneticPr fontId="1"/>
  </si>
  <si>
    <t>ROA</t>
    <phoneticPr fontId="1"/>
  </si>
  <si>
    <t>Ratio of operating income to net sales</t>
    <phoneticPr fontId="1"/>
  </si>
  <si>
    <t>Price-earnings ratio</t>
    <phoneticPr fontId="1"/>
  </si>
  <si>
    <t>Shareholders’ equity ratio</t>
    <phoneticPr fontId="1"/>
  </si>
  <si>
    <t>Net assets per share</t>
    <phoneticPr fontId="1"/>
  </si>
  <si>
    <t>Dividends</t>
    <phoneticPr fontId="1"/>
  </si>
  <si>
    <t>Total dividend amount(Annual)</t>
    <phoneticPr fontId="1"/>
  </si>
  <si>
    <t>Dividend payout ratio (Consolidated)</t>
    <phoneticPr fontId="1"/>
  </si>
  <si>
    <t>Ratio of dividends to net assets (Consolidated)</t>
    <phoneticPr fontId="1"/>
  </si>
  <si>
    <t>Other indicators</t>
    <phoneticPr fontId="1"/>
  </si>
  <si>
    <t>Consolidated number of Employees</t>
    <phoneticPr fontId="1"/>
  </si>
  <si>
    <t>Consolidated DTC Sales Ratio</t>
    <phoneticPr fontId="1"/>
  </si>
  <si>
    <t>1st half</t>
    <phoneticPr fontId="1"/>
  </si>
  <si>
    <t>2nd half</t>
    <phoneticPr fontId="1"/>
  </si>
  <si>
    <t>Full year</t>
    <phoneticPr fontId="1"/>
  </si>
  <si>
    <t>FY09</t>
    <phoneticPr fontId="1"/>
  </si>
  <si>
    <t>FY10</t>
    <phoneticPr fontId="1"/>
  </si>
  <si>
    <t>CONSOLIDATED STATEMENT OF INCOME</t>
    <phoneticPr fontId="1"/>
  </si>
  <si>
    <t>FINANCIAL HIGHLIGHTS</t>
    <phoneticPr fontId="1"/>
  </si>
  <si>
    <t>SALES AND OPERATING INCOME BY CATEGORY</t>
    <phoneticPr fontId="1"/>
  </si>
  <si>
    <t>SALES AND OPERATING INCOME BY REGION</t>
    <phoneticPr fontId="1"/>
  </si>
  <si>
    <t>SEGMENT INFORMATION</t>
    <phoneticPr fontId="1"/>
  </si>
  <si>
    <t>OTHER INFOFORMATION</t>
    <phoneticPr fontId="1"/>
  </si>
  <si>
    <t>Consolidated number of own retail store</t>
    <phoneticPr fontId="1"/>
  </si>
  <si>
    <t>Share of loss (profit) of entities accounted for using equity method</t>
    <phoneticPr fontId="1"/>
  </si>
  <si>
    <t>Subsidy income in facilities</t>
    <phoneticPr fontId="1"/>
  </si>
  <si>
    <t>Proceeds from sales of intangible assets</t>
    <phoneticPr fontId="1"/>
  </si>
  <si>
    <t>Purchase of investments in capital of subsidiaries</t>
    <phoneticPr fontId="1"/>
  </si>
  <si>
    <t>Purchase of shares of subsidiaries and associates</t>
    <phoneticPr fontId="1"/>
  </si>
  <si>
    <t>Proceeds from sales of shares of subsidiaries and associates</t>
    <phoneticPr fontId="1"/>
  </si>
  <si>
    <t>Purchase of shares of subsidiaries resulting in change in scope of consolidation</t>
    <phoneticPr fontId="1"/>
  </si>
  <si>
    <t>Proceeds from sales of shares of subsidiaries resulting in change in scope of consolidation</t>
    <phoneticPr fontId="1"/>
  </si>
  <si>
    <t>Proceeds from sale of businesses</t>
    <phoneticPr fontId="1"/>
  </si>
  <si>
    <t>Payments for acquisition of businesses</t>
    <phoneticPr fontId="1"/>
  </si>
  <si>
    <t>Proceeds from issuance of bonds</t>
    <phoneticPr fontId="1"/>
  </si>
  <si>
    <t>Proceeds from issuance of bonds with share acquisition rights</t>
    <phoneticPr fontId="1"/>
  </si>
  <si>
    <t>Purchase of treasury shares of subsidiaries</t>
    <phoneticPr fontId="1"/>
  </si>
  <si>
    <t>Proceeds from share issuance to non-controlling shareholders</t>
    <phoneticPr fontId="1"/>
  </si>
  <si>
    <t>Payments from changes in ownership interests in subsidiaries that do not result in change in scope of consolidation</t>
    <phoneticPr fontId="1"/>
  </si>
  <si>
    <t>Because the fiscal year ending December 31, 2014 is a transitional period for the change in the fiscal year end, the domestic group companies cover nine months from April 1 to December 31, and overseas group companies cover twelve months from January 1 to December 31.</t>
    <phoneticPr fontId="1"/>
  </si>
  <si>
    <t>Fact sheet</t>
    <phoneticPr fontId="1"/>
  </si>
  <si>
    <t>Consolidated result</t>
    <phoneticPr fontId="1"/>
  </si>
  <si>
    <t>Unit: 100 millions of YEN</t>
    <phoneticPr fontId="1"/>
  </si>
  <si>
    <t>3.</t>
    <phoneticPr fontId="1"/>
  </si>
  <si>
    <t>4.</t>
    <phoneticPr fontId="1"/>
  </si>
  <si>
    <t>-</t>
  </si>
  <si>
    <t>1.</t>
    <phoneticPr fontId="1"/>
  </si>
  <si>
    <t>2.</t>
    <phoneticPr fontId="1"/>
  </si>
  <si>
    <t>Consolidated number of subsidiaries and affiliates</t>
    <phoneticPr fontId="1"/>
  </si>
  <si>
    <t>Other business(HAGLÖFS)</t>
    <phoneticPr fontId="1"/>
  </si>
  <si>
    <t>Others</t>
    <phoneticPr fontId="1"/>
  </si>
  <si>
    <t>-</t>
    <phoneticPr fontId="1"/>
  </si>
  <si>
    <t>Other regions</t>
    <phoneticPr fontId="1"/>
  </si>
  <si>
    <t>日本語</t>
  </si>
  <si>
    <t>FY20</t>
    <phoneticPr fontId="1"/>
  </si>
  <si>
    <r>
      <t>Cash dividend per share</t>
    </r>
    <r>
      <rPr>
        <sz val="7"/>
        <color rgb="FF000062"/>
        <rFont val="ＭＳ Ｐゴシック"/>
        <family val="3"/>
        <charset val="128"/>
      </rPr>
      <t>（</t>
    </r>
    <r>
      <rPr>
        <sz val="7"/>
        <color rgb="FF000062"/>
        <rFont val="Graphik Regular"/>
        <family val="2"/>
      </rPr>
      <t>Annual</t>
    </r>
    <r>
      <rPr>
        <sz val="7"/>
        <color rgb="FF000062"/>
        <rFont val="ＭＳ Ｐゴシック"/>
        <family val="3"/>
        <charset val="128"/>
      </rPr>
      <t>）</t>
    </r>
    <phoneticPr fontId="1"/>
  </si>
  <si>
    <r>
      <rPr>
        <sz val="7"/>
        <color rgb="FF000062"/>
        <rFont val="Noto Sans CJK JP Regular"/>
        <family val="2"/>
        <charset val="128"/>
      </rPr>
      <t>日本語</t>
    </r>
    <rPh sb="0" eb="3">
      <t>ニホンゴ</t>
    </rPh>
    <phoneticPr fontId="1"/>
  </si>
  <si>
    <r>
      <rPr>
        <sz val="7"/>
        <color rgb="FF000062"/>
        <rFont val="ＭＳ Ｐゴシック"/>
        <family val="2"/>
        <charset val="128"/>
      </rPr>
      <t>横書き用</t>
    </r>
    <rPh sb="0" eb="2">
      <t>ヨコガ</t>
    </rPh>
    <rPh sb="3" eb="4">
      <t>ヨウ</t>
    </rPh>
    <phoneticPr fontId="1"/>
  </si>
  <si>
    <r>
      <rPr>
        <sz val="7"/>
        <color rgb="FF000062"/>
        <rFont val="Noto Sans CJK JP Regular"/>
        <family val="2"/>
        <charset val="128"/>
      </rPr>
      <t>連結ハイライト</t>
    </r>
    <rPh sb="0" eb="2">
      <t>レンケツ</t>
    </rPh>
    <phoneticPr fontId="1"/>
  </si>
  <si>
    <r>
      <rPr>
        <sz val="7"/>
        <color rgb="FF000062"/>
        <rFont val="Noto Sans CJK JP Regular"/>
        <family val="2"/>
        <charset val="128"/>
      </rPr>
      <t>カテゴリー別業績推移</t>
    </r>
    <phoneticPr fontId="1"/>
  </si>
  <si>
    <r>
      <rPr>
        <sz val="7"/>
        <color rgb="FF000062"/>
        <rFont val="Noto Sans CJK JP Regular"/>
        <family val="2"/>
        <charset val="128"/>
      </rPr>
      <t>地域別業績推移</t>
    </r>
    <phoneticPr fontId="1"/>
  </si>
  <si>
    <r>
      <t>2020</t>
    </r>
    <r>
      <rPr>
        <sz val="7"/>
        <color rgb="FF000062"/>
        <rFont val="ＭＳ Ｐゴシック"/>
        <family val="2"/>
        <charset val="128"/>
      </rPr>
      <t>年</t>
    </r>
    <r>
      <rPr>
        <sz val="7"/>
        <color rgb="FF000062"/>
        <rFont val="Graphik Regular"/>
        <family val="2"/>
      </rPr>
      <t>12</t>
    </r>
    <r>
      <rPr>
        <sz val="7"/>
        <color rgb="FF000062"/>
        <rFont val="ＭＳ Ｐゴシック"/>
        <family val="2"/>
        <charset val="128"/>
      </rPr>
      <t>月期</t>
    </r>
    <phoneticPr fontId="1"/>
  </si>
  <si>
    <r>
      <rPr>
        <sz val="7"/>
        <color rgb="FF000062"/>
        <rFont val="Noto Sans CJK JP Regular"/>
        <family val="2"/>
        <charset val="128"/>
      </rPr>
      <t>連結損益計算書</t>
    </r>
    <rPh sb="0" eb="2">
      <t>レンケツ</t>
    </rPh>
    <rPh sb="2" eb="4">
      <t>ソンエキ</t>
    </rPh>
    <rPh sb="4" eb="7">
      <t>ケイサンショ</t>
    </rPh>
    <phoneticPr fontId="1"/>
  </si>
  <si>
    <r>
      <rPr>
        <sz val="7"/>
        <color rgb="FF000062"/>
        <rFont val="Noto Sans CJK JP Regular"/>
        <family val="2"/>
        <charset val="128"/>
      </rPr>
      <t>連結貸借対照表</t>
    </r>
    <rPh sb="0" eb="2">
      <t>レンケツ</t>
    </rPh>
    <rPh sb="2" eb="4">
      <t>タイシャク</t>
    </rPh>
    <rPh sb="4" eb="7">
      <t>タイショウヒョウ</t>
    </rPh>
    <phoneticPr fontId="1"/>
  </si>
  <si>
    <r>
      <rPr>
        <sz val="7"/>
        <color rgb="FF000062"/>
        <rFont val="Noto Sans CJK JP Black"/>
        <family val="2"/>
        <charset val="128"/>
      </rPr>
      <t>ファクトシート</t>
    </r>
    <phoneticPr fontId="1"/>
  </si>
  <si>
    <r>
      <rPr>
        <sz val="7"/>
        <color rgb="FF000062"/>
        <rFont val="Noto Sans CJK JP Regular"/>
        <family val="2"/>
        <charset val="128"/>
      </rPr>
      <t>連結キャッシュ・フロー計算書</t>
    </r>
    <rPh sb="0" eb="2">
      <t>レンケツ</t>
    </rPh>
    <rPh sb="11" eb="14">
      <t>ケイサンショ</t>
    </rPh>
    <phoneticPr fontId="1"/>
  </si>
  <si>
    <r>
      <rPr>
        <sz val="7"/>
        <color rgb="FF000062"/>
        <rFont val="Noto Sans CJK JP Regular"/>
        <family val="2"/>
        <charset val="128"/>
      </rPr>
      <t>セグメント情報</t>
    </r>
    <rPh sb="5" eb="7">
      <t>ジョウホウ</t>
    </rPh>
    <phoneticPr fontId="1"/>
  </si>
  <si>
    <r>
      <rPr>
        <sz val="7"/>
        <color rgb="FF000062"/>
        <rFont val="Noto Sans CJK JP Regular"/>
        <family val="2"/>
        <charset val="128"/>
      </rPr>
      <t>主な指標等</t>
    </r>
    <rPh sb="0" eb="1">
      <t>オモ</t>
    </rPh>
    <rPh sb="2" eb="4">
      <t>シヒョウ</t>
    </rPh>
    <rPh sb="4" eb="5">
      <t>トウ</t>
    </rPh>
    <phoneticPr fontId="1"/>
  </si>
  <si>
    <r>
      <rPr>
        <sz val="7"/>
        <color rgb="FF000062"/>
        <rFont val="Noto Sans CJK JP Regular"/>
        <family val="2"/>
        <charset val="128"/>
      </rPr>
      <t>売上高</t>
    </r>
  </si>
  <si>
    <r>
      <rPr>
        <sz val="7"/>
        <color rgb="FF000062"/>
        <rFont val="Noto Sans CJK JP Regular"/>
        <family val="2"/>
        <charset val="128"/>
      </rPr>
      <t>営業利益</t>
    </r>
  </si>
  <si>
    <r>
      <rPr>
        <sz val="7"/>
        <color rgb="FF000062"/>
        <rFont val="Noto Sans CJK JP Regular"/>
        <family val="2"/>
        <charset val="128"/>
      </rPr>
      <t>営業利益率</t>
    </r>
  </si>
  <si>
    <r>
      <rPr>
        <sz val="7"/>
        <color rgb="FF000062"/>
        <rFont val="Noto Sans CJK JP Regular"/>
        <family val="2"/>
        <charset val="128"/>
      </rPr>
      <t>パフォーマンスランニング</t>
    </r>
    <r>
      <rPr>
        <sz val="7"/>
        <color rgb="FF000062"/>
        <rFont val="Graphik Regular"/>
        <family val="2"/>
      </rPr>
      <t xml:space="preserve"> </t>
    </r>
    <phoneticPr fontId="1"/>
  </si>
  <si>
    <r>
      <rPr>
        <sz val="7"/>
        <color rgb="FF000062"/>
        <rFont val="Noto Sans CJK JP Regular"/>
        <family val="2"/>
        <charset val="128"/>
      </rPr>
      <t>スポーツスタイル</t>
    </r>
    <phoneticPr fontId="1"/>
  </si>
  <si>
    <r>
      <rPr>
        <sz val="7"/>
        <color rgb="FF000062"/>
        <rFont val="Noto Sans CJK JP Regular"/>
        <family val="2"/>
        <charset val="128"/>
      </rPr>
      <t>コアパフォーマンススポーツ</t>
    </r>
    <phoneticPr fontId="1"/>
  </si>
  <si>
    <r>
      <rPr>
        <sz val="7"/>
        <color rgb="FF000062"/>
        <rFont val="Noto Sans CJK JP Regular"/>
        <family val="2"/>
        <charset val="128"/>
      </rPr>
      <t>オニツカタイガー</t>
    </r>
    <phoneticPr fontId="1"/>
  </si>
  <si>
    <r>
      <rPr>
        <sz val="7"/>
        <color rgb="FF000062"/>
        <rFont val="Noto Sans CJK JP Regular"/>
        <family val="2"/>
        <charset val="128"/>
      </rPr>
      <t>アパレル・エクィップメント</t>
    </r>
    <phoneticPr fontId="1"/>
  </si>
  <si>
    <r>
      <rPr>
        <sz val="7"/>
        <color rgb="FF000062"/>
        <rFont val="Noto Sans CJK JP Regular"/>
        <family val="2"/>
        <charset val="128"/>
      </rPr>
      <t>その他</t>
    </r>
    <rPh sb="2" eb="3">
      <t>タ</t>
    </rPh>
    <phoneticPr fontId="1"/>
  </si>
  <si>
    <r>
      <rPr>
        <sz val="7"/>
        <color rgb="FF000062"/>
        <rFont val="Noto Sans CJK JP Regular"/>
        <family val="2"/>
        <charset val="128"/>
      </rPr>
      <t>売上高</t>
    </r>
    <rPh sb="0" eb="2">
      <t>ウリアゲ</t>
    </rPh>
    <rPh sb="2" eb="3">
      <t>ダカ</t>
    </rPh>
    <phoneticPr fontId="1"/>
  </si>
  <si>
    <r>
      <rPr>
        <sz val="7"/>
        <color rgb="FF000062"/>
        <rFont val="Noto Sans CJK JP Regular"/>
        <family val="2"/>
        <charset val="128"/>
      </rPr>
      <t>売上原価</t>
    </r>
    <rPh sb="0" eb="2">
      <t>ウリアゲ</t>
    </rPh>
    <rPh sb="2" eb="4">
      <t>ゲンカ</t>
    </rPh>
    <phoneticPr fontId="1"/>
  </si>
  <si>
    <r>
      <rPr>
        <sz val="7"/>
        <color rgb="FF000062"/>
        <rFont val="Noto Sans CJK JP Regular"/>
        <family val="2"/>
        <charset val="128"/>
      </rPr>
      <t>返品調整引当金戻入額</t>
    </r>
  </si>
  <si>
    <r>
      <rPr>
        <sz val="7"/>
        <color rgb="FF000062"/>
        <rFont val="Noto Sans CJK JP Regular"/>
        <family val="2"/>
        <charset val="128"/>
      </rPr>
      <t>返品調整引当金繰入額</t>
    </r>
  </si>
  <si>
    <r>
      <rPr>
        <sz val="7"/>
        <color rgb="FF000062"/>
        <rFont val="Noto Sans CJK JP Regular"/>
        <family val="2"/>
        <charset val="128"/>
      </rPr>
      <t>販売費及び一般管理費</t>
    </r>
    <phoneticPr fontId="1"/>
  </si>
  <si>
    <r>
      <rPr>
        <sz val="7"/>
        <color rgb="FF000062"/>
        <rFont val="Noto Sans CJK JP Regular"/>
        <family val="2"/>
        <charset val="128"/>
      </rPr>
      <t>営業利益</t>
    </r>
    <rPh sb="0" eb="2">
      <t>エイギョウ</t>
    </rPh>
    <rPh sb="2" eb="4">
      <t>リエキ</t>
    </rPh>
    <phoneticPr fontId="1"/>
  </si>
  <si>
    <r>
      <rPr>
        <sz val="7"/>
        <color rgb="FF000062"/>
        <rFont val="Noto Sans CJK JP Regular"/>
        <family val="2"/>
        <charset val="128"/>
      </rPr>
      <t>営業外収益</t>
    </r>
    <rPh sb="0" eb="3">
      <t>エイギョウガイ</t>
    </rPh>
    <rPh sb="3" eb="5">
      <t>シュウエキ</t>
    </rPh>
    <phoneticPr fontId="1"/>
  </si>
  <si>
    <r>
      <rPr>
        <sz val="7"/>
        <color rgb="FF000062"/>
        <rFont val="Noto Sans CJK JP Regular"/>
        <family val="2"/>
        <charset val="128"/>
      </rPr>
      <t>受取利息</t>
    </r>
    <rPh sb="0" eb="2">
      <t>ウケトリ</t>
    </rPh>
    <rPh sb="2" eb="4">
      <t>リソク</t>
    </rPh>
    <phoneticPr fontId="1"/>
  </si>
  <si>
    <r>
      <rPr>
        <sz val="7"/>
        <color rgb="FF000062"/>
        <rFont val="Noto Sans CJK JP Regular"/>
        <family val="2"/>
        <charset val="128"/>
      </rPr>
      <t>受取配当金</t>
    </r>
    <rPh sb="0" eb="2">
      <t>ウケトリ</t>
    </rPh>
    <rPh sb="2" eb="5">
      <t>ハイトウキン</t>
    </rPh>
    <phoneticPr fontId="1"/>
  </si>
  <si>
    <r>
      <rPr>
        <sz val="7"/>
        <color rgb="FF000062"/>
        <rFont val="Noto Sans CJK JP Regular"/>
        <family val="2"/>
        <charset val="128"/>
      </rPr>
      <t>為替差益</t>
    </r>
    <rPh sb="0" eb="2">
      <t>カワセ</t>
    </rPh>
    <rPh sb="2" eb="4">
      <t>サエキ</t>
    </rPh>
    <phoneticPr fontId="1"/>
  </si>
  <si>
    <r>
      <rPr>
        <sz val="7"/>
        <color rgb="FF000062"/>
        <rFont val="Noto Sans CJK JP Regular"/>
        <family val="2"/>
        <charset val="128"/>
      </rPr>
      <t>補助金収入</t>
    </r>
    <rPh sb="0" eb="3">
      <t>ホジョキン</t>
    </rPh>
    <rPh sb="3" eb="5">
      <t>シュウニュウ</t>
    </rPh>
    <phoneticPr fontId="1"/>
  </si>
  <si>
    <r>
      <rPr>
        <sz val="7"/>
        <color rgb="FF000062"/>
        <rFont val="Noto Sans CJK JP Regular"/>
        <family val="2"/>
        <charset val="128"/>
      </rPr>
      <t>営業外収益合計</t>
    </r>
    <rPh sb="0" eb="2">
      <t>エイギョウ</t>
    </rPh>
    <rPh sb="2" eb="3">
      <t>ガイ</t>
    </rPh>
    <rPh sb="3" eb="5">
      <t>シュウエキ</t>
    </rPh>
    <rPh sb="5" eb="7">
      <t>ゴウケイ</t>
    </rPh>
    <phoneticPr fontId="1"/>
  </si>
  <si>
    <r>
      <rPr>
        <sz val="7"/>
        <color rgb="FF000062"/>
        <rFont val="Noto Sans CJK JP Regular"/>
        <family val="2"/>
        <charset val="128"/>
      </rPr>
      <t>営業外費用</t>
    </r>
    <rPh sb="0" eb="3">
      <t>エイギョウガイ</t>
    </rPh>
    <rPh sb="3" eb="5">
      <t>ヒヨウ</t>
    </rPh>
    <phoneticPr fontId="1"/>
  </si>
  <si>
    <r>
      <rPr>
        <sz val="7"/>
        <color rgb="FF000062"/>
        <rFont val="Noto Sans CJK JP Regular"/>
        <family val="2"/>
        <charset val="128"/>
      </rPr>
      <t>支払利息</t>
    </r>
    <rPh sb="0" eb="2">
      <t>シハラ</t>
    </rPh>
    <rPh sb="2" eb="4">
      <t>リソク</t>
    </rPh>
    <phoneticPr fontId="1"/>
  </si>
  <si>
    <r>
      <rPr>
        <sz val="7"/>
        <color rgb="FF000062"/>
        <rFont val="Noto Sans CJK JP Regular"/>
        <family val="2"/>
        <charset val="128"/>
      </rPr>
      <t>為替差損</t>
    </r>
    <rPh sb="0" eb="2">
      <t>カワセ</t>
    </rPh>
    <rPh sb="2" eb="4">
      <t>サソン</t>
    </rPh>
    <phoneticPr fontId="1"/>
  </si>
  <si>
    <r>
      <rPr>
        <sz val="7"/>
        <color rgb="FF000062"/>
        <rFont val="Noto Sans CJK JP Regular"/>
        <family val="2"/>
        <charset val="128"/>
      </rPr>
      <t>営業外費用合計</t>
    </r>
    <rPh sb="0" eb="3">
      <t>エイギョウガイ</t>
    </rPh>
    <rPh sb="3" eb="5">
      <t>ヒヨウ</t>
    </rPh>
    <rPh sb="5" eb="7">
      <t>ゴウケイ</t>
    </rPh>
    <phoneticPr fontId="1"/>
  </si>
  <si>
    <r>
      <rPr>
        <sz val="7"/>
        <color rgb="FF000062"/>
        <rFont val="Noto Sans CJK JP Regular"/>
        <family val="2"/>
        <charset val="128"/>
      </rPr>
      <t>経常利益</t>
    </r>
    <rPh sb="0" eb="2">
      <t>ケイジョウ</t>
    </rPh>
    <rPh sb="2" eb="4">
      <t>リエキ</t>
    </rPh>
    <phoneticPr fontId="1"/>
  </si>
  <si>
    <r>
      <rPr>
        <sz val="7"/>
        <color rgb="FF000062"/>
        <rFont val="Noto Sans CJK JP Regular"/>
        <family val="2"/>
        <charset val="128"/>
      </rPr>
      <t>特別利益</t>
    </r>
    <rPh sb="0" eb="2">
      <t>トクベツ</t>
    </rPh>
    <rPh sb="2" eb="4">
      <t>リエキ</t>
    </rPh>
    <phoneticPr fontId="1"/>
  </si>
  <si>
    <r>
      <rPr>
        <sz val="7"/>
        <color rgb="FF000062"/>
        <rFont val="Noto Sans CJK JP Regular"/>
        <family val="2"/>
        <charset val="128"/>
      </rPr>
      <t>固定資産売却益</t>
    </r>
    <rPh sb="0" eb="2">
      <t>コテイ</t>
    </rPh>
    <rPh sb="2" eb="4">
      <t>シサン</t>
    </rPh>
    <rPh sb="4" eb="6">
      <t>バイキャク</t>
    </rPh>
    <rPh sb="6" eb="7">
      <t>エキ</t>
    </rPh>
    <phoneticPr fontId="1"/>
  </si>
  <si>
    <r>
      <rPr>
        <sz val="7"/>
        <color rgb="FF000062"/>
        <rFont val="Noto Sans CJK JP Regular"/>
        <family val="2"/>
        <charset val="128"/>
      </rPr>
      <t>投資有価証券売却益</t>
    </r>
    <rPh sb="0" eb="2">
      <t>トウシ</t>
    </rPh>
    <rPh sb="2" eb="4">
      <t>ユウカ</t>
    </rPh>
    <rPh sb="4" eb="6">
      <t>ショウケン</t>
    </rPh>
    <rPh sb="6" eb="8">
      <t>バイキャク</t>
    </rPh>
    <rPh sb="8" eb="9">
      <t>エキ</t>
    </rPh>
    <phoneticPr fontId="1"/>
  </si>
  <si>
    <r>
      <rPr>
        <sz val="7"/>
        <color rgb="FF000062"/>
        <rFont val="Noto Sans CJK JP Regular"/>
        <family val="2"/>
        <charset val="128"/>
      </rPr>
      <t>投資有価証券償還益</t>
    </r>
    <rPh sb="0" eb="2">
      <t>トウシ</t>
    </rPh>
    <rPh sb="2" eb="4">
      <t>ユウカ</t>
    </rPh>
    <rPh sb="4" eb="6">
      <t>ショウケン</t>
    </rPh>
    <rPh sb="6" eb="8">
      <t>ショウカン</t>
    </rPh>
    <rPh sb="8" eb="9">
      <t>エキ</t>
    </rPh>
    <phoneticPr fontId="1"/>
  </si>
  <si>
    <r>
      <rPr>
        <sz val="7"/>
        <color rgb="FF000062"/>
        <rFont val="Noto Sans CJK JP Regular"/>
        <family val="2"/>
        <charset val="128"/>
      </rPr>
      <t>設備補助金収入</t>
    </r>
    <rPh sb="0" eb="2">
      <t>セツビ</t>
    </rPh>
    <rPh sb="2" eb="5">
      <t>ホジョキン</t>
    </rPh>
    <rPh sb="5" eb="7">
      <t>シュウニュウ</t>
    </rPh>
    <phoneticPr fontId="1"/>
  </si>
  <si>
    <r>
      <rPr>
        <sz val="7"/>
        <color rgb="FF000062"/>
        <rFont val="Noto Sans CJK JP Regular"/>
        <family val="2"/>
        <charset val="128"/>
      </rPr>
      <t>特別利益合計</t>
    </r>
    <rPh sb="0" eb="2">
      <t>トクベツ</t>
    </rPh>
    <rPh sb="2" eb="4">
      <t>リエキ</t>
    </rPh>
    <rPh sb="4" eb="6">
      <t>ゴウケイ</t>
    </rPh>
    <phoneticPr fontId="1"/>
  </si>
  <si>
    <r>
      <rPr>
        <sz val="7"/>
        <color rgb="FF000062"/>
        <rFont val="Noto Sans CJK JP Regular"/>
        <family val="2"/>
        <charset val="128"/>
      </rPr>
      <t>特別損失</t>
    </r>
    <rPh sb="0" eb="2">
      <t>トクベツ</t>
    </rPh>
    <rPh sb="2" eb="4">
      <t>ソンシツ</t>
    </rPh>
    <phoneticPr fontId="1"/>
  </si>
  <si>
    <r>
      <rPr>
        <sz val="7"/>
        <color rgb="FF000062"/>
        <rFont val="Noto Sans CJK JP Regular"/>
        <family val="2"/>
        <charset val="128"/>
      </rPr>
      <t>固定資産売却損</t>
    </r>
    <rPh sb="0" eb="2">
      <t>コテイ</t>
    </rPh>
    <rPh sb="2" eb="4">
      <t>シサン</t>
    </rPh>
    <rPh sb="4" eb="7">
      <t>バイキャクソン</t>
    </rPh>
    <phoneticPr fontId="1"/>
  </si>
  <si>
    <r>
      <rPr>
        <sz val="7"/>
        <color rgb="FF000062"/>
        <rFont val="Noto Sans CJK JP Regular"/>
        <family val="2"/>
        <charset val="128"/>
      </rPr>
      <t>固定資産除去損</t>
    </r>
    <rPh sb="0" eb="2">
      <t>コテイ</t>
    </rPh>
    <rPh sb="2" eb="4">
      <t>シサン</t>
    </rPh>
    <rPh sb="4" eb="6">
      <t>ジョキョ</t>
    </rPh>
    <rPh sb="6" eb="7">
      <t>ソン</t>
    </rPh>
    <phoneticPr fontId="1"/>
  </si>
  <si>
    <r>
      <rPr>
        <sz val="7"/>
        <color rgb="FF000062"/>
        <rFont val="Noto Sans CJK JP Regular"/>
        <family val="2"/>
        <charset val="128"/>
      </rPr>
      <t>投資有価証券売却損</t>
    </r>
    <rPh sb="0" eb="2">
      <t>トウシ</t>
    </rPh>
    <rPh sb="2" eb="4">
      <t>ユウカ</t>
    </rPh>
    <rPh sb="4" eb="6">
      <t>ショウケン</t>
    </rPh>
    <rPh sb="6" eb="9">
      <t>バイキャクソン</t>
    </rPh>
    <phoneticPr fontId="1"/>
  </si>
  <si>
    <r>
      <rPr>
        <sz val="7"/>
        <color rgb="FF000062"/>
        <rFont val="Noto Sans CJK JP Regular"/>
        <family val="2"/>
        <charset val="128"/>
      </rPr>
      <t>投資有価証券評価損</t>
    </r>
    <rPh sb="0" eb="2">
      <t>トウシ</t>
    </rPh>
    <rPh sb="2" eb="4">
      <t>ユウカ</t>
    </rPh>
    <rPh sb="4" eb="6">
      <t>ショウケン</t>
    </rPh>
    <rPh sb="6" eb="8">
      <t>ヒョウカ</t>
    </rPh>
    <rPh sb="8" eb="9">
      <t>ソン</t>
    </rPh>
    <phoneticPr fontId="1"/>
  </si>
  <si>
    <r>
      <rPr>
        <sz val="7"/>
        <color rgb="FF000062"/>
        <rFont val="Noto Sans CJK JP Regular"/>
        <family val="2"/>
        <charset val="128"/>
      </rPr>
      <t>減損損失</t>
    </r>
    <rPh sb="0" eb="2">
      <t>ゲンソン</t>
    </rPh>
    <rPh sb="2" eb="4">
      <t>ソンシツ</t>
    </rPh>
    <phoneticPr fontId="1"/>
  </si>
  <si>
    <r>
      <rPr>
        <sz val="7"/>
        <color rgb="FF000062"/>
        <rFont val="Noto Sans CJK JP Regular"/>
        <family val="2"/>
        <charset val="128"/>
      </rPr>
      <t>事業構造改革費用</t>
    </r>
    <rPh sb="0" eb="2">
      <t>ジギョウ</t>
    </rPh>
    <rPh sb="2" eb="4">
      <t>コウゾウ</t>
    </rPh>
    <rPh sb="4" eb="6">
      <t>カイカク</t>
    </rPh>
    <rPh sb="6" eb="8">
      <t>ヒヨウ</t>
    </rPh>
    <phoneticPr fontId="1"/>
  </si>
  <si>
    <r>
      <rPr>
        <sz val="7"/>
        <color rgb="FF000062"/>
        <rFont val="Noto Sans CJK JP Regular"/>
        <family val="2"/>
        <charset val="128"/>
      </rPr>
      <t>特別損失合計</t>
    </r>
    <rPh sb="0" eb="2">
      <t>トクベツ</t>
    </rPh>
    <rPh sb="2" eb="4">
      <t>ソンシツ</t>
    </rPh>
    <rPh sb="4" eb="6">
      <t>ゴウケイ</t>
    </rPh>
    <phoneticPr fontId="1"/>
  </si>
  <si>
    <r>
      <rPr>
        <sz val="7"/>
        <color rgb="FF000062"/>
        <rFont val="Noto Sans CJK JP Regular"/>
        <family val="2"/>
        <charset val="128"/>
      </rPr>
      <t>税金等調整前当期純利益又は当期純損失</t>
    </r>
    <phoneticPr fontId="1"/>
  </si>
  <si>
    <r>
      <rPr>
        <sz val="7"/>
        <color rgb="FF000062"/>
        <rFont val="Noto Sans CJK JP Regular"/>
        <family val="2"/>
        <charset val="128"/>
      </rPr>
      <t>法人税、住民税及び事業税</t>
    </r>
  </si>
  <si>
    <r>
      <rPr>
        <sz val="7"/>
        <color rgb="FF000062"/>
        <rFont val="Noto Sans CJK JP Regular"/>
        <family val="2"/>
        <charset val="128"/>
      </rPr>
      <t>法人税等還付税額</t>
    </r>
  </si>
  <si>
    <r>
      <rPr>
        <sz val="7"/>
        <color rgb="FF000062"/>
        <rFont val="Noto Sans CJK JP Regular"/>
        <family val="2"/>
        <charset val="128"/>
      </rPr>
      <t>法人税等調整額</t>
    </r>
  </si>
  <si>
    <r>
      <rPr>
        <sz val="7"/>
        <color rgb="FF000062"/>
        <rFont val="Noto Sans CJK JP Regular"/>
        <family val="2"/>
        <charset val="128"/>
      </rPr>
      <t>法人税等合計</t>
    </r>
  </si>
  <si>
    <r>
      <rPr>
        <sz val="7"/>
        <color rgb="FF000062"/>
        <rFont val="Noto Sans CJK JP Regular"/>
        <family val="2"/>
        <charset val="128"/>
      </rPr>
      <t>当期純利益又は当期純損失</t>
    </r>
    <phoneticPr fontId="1"/>
  </si>
  <si>
    <r>
      <rPr>
        <sz val="7"/>
        <color rgb="FF000062"/>
        <rFont val="Noto Sans CJK JP Regular"/>
        <family val="2"/>
        <charset val="128"/>
      </rPr>
      <t>非支配株主に帰属する当期純利益</t>
    </r>
  </si>
  <si>
    <r>
      <rPr>
        <sz val="7"/>
        <color rgb="FF000062"/>
        <rFont val="Noto Sans CJK JP Regular"/>
        <family val="2"/>
        <charset val="128"/>
      </rPr>
      <t>親会社株主に帰属する当期純利益又は当期純損失</t>
    </r>
    <phoneticPr fontId="1"/>
  </si>
  <si>
    <r>
      <rPr>
        <sz val="7"/>
        <color rgb="FF000062"/>
        <rFont val="Noto Sans CJK JP Regular"/>
        <family val="2"/>
        <charset val="128"/>
      </rPr>
      <t>資産の部</t>
    </r>
    <rPh sb="0" eb="2">
      <t>シサン</t>
    </rPh>
    <rPh sb="3" eb="4">
      <t>ブ</t>
    </rPh>
    <phoneticPr fontId="1"/>
  </si>
  <si>
    <r>
      <rPr>
        <sz val="7"/>
        <color rgb="FF000062"/>
        <rFont val="Noto Sans CJK JP Regular"/>
        <family val="2"/>
        <charset val="128"/>
      </rPr>
      <t>流動資産</t>
    </r>
    <rPh sb="0" eb="2">
      <t>リュウドウ</t>
    </rPh>
    <rPh sb="2" eb="4">
      <t>シサン</t>
    </rPh>
    <phoneticPr fontId="1"/>
  </si>
  <si>
    <r>
      <rPr>
        <sz val="7"/>
        <color rgb="FF000062"/>
        <rFont val="Noto Sans CJK JP Regular"/>
        <family val="2"/>
        <charset val="128"/>
      </rPr>
      <t>現金及び預金</t>
    </r>
    <rPh sb="0" eb="2">
      <t>ゲンキン</t>
    </rPh>
    <rPh sb="2" eb="3">
      <t>オヨ</t>
    </rPh>
    <rPh sb="4" eb="6">
      <t>ヨキン</t>
    </rPh>
    <phoneticPr fontId="1"/>
  </si>
  <si>
    <r>
      <rPr>
        <sz val="7"/>
        <color rgb="FF000062"/>
        <rFont val="Noto Sans CJK JP Regular"/>
        <family val="2"/>
        <charset val="128"/>
      </rPr>
      <t>受取手形及び売掛金</t>
    </r>
    <phoneticPr fontId="1"/>
  </si>
  <si>
    <r>
      <rPr>
        <sz val="7"/>
        <color rgb="FF000062"/>
        <rFont val="Noto Sans CJK JP Regular"/>
        <family val="2"/>
        <charset val="128"/>
      </rPr>
      <t>有価証券</t>
    </r>
    <phoneticPr fontId="1"/>
  </si>
  <si>
    <r>
      <rPr>
        <sz val="7"/>
        <color rgb="FF000062"/>
        <rFont val="Noto Sans CJK JP Regular"/>
        <family val="2"/>
        <charset val="128"/>
      </rPr>
      <t>商品及び製品</t>
    </r>
    <phoneticPr fontId="1"/>
  </si>
  <si>
    <r>
      <rPr>
        <sz val="7"/>
        <color rgb="FF000062"/>
        <rFont val="Noto Sans CJK JP Regular"/>
        <family val="2"/>
        <charset val="128"/>
      </rPr>
      <t>仕掛品</t>
    </r>
    <phoneticPr fontId="1"/>
  </si>
  <si>
    <r>
      <rPr>
        <sz val="7"/>
        <color rgb="FF000062"/>
        <rFont val="Noto Sans CJK JP Regular"/>
        <family val="2"/>
        <charset val="128"/>
      </rPr>
      <t>原材料及び貯蔵品</t>
    </r>
    <phoneticPr fontId="1"/>
  </si>
  <si>
    <r>
      <rPr>
        <sz val="7"/>
        <color rgb="FF000062"/>
        <rFont val="Noto Sans CJK JP Regular"/>
        <family val="2"/>
        <charset val="128"/>
      </rPr>
      <t>繰延税金資産</t>
    </r>
    <phoneticPr fontId="1"/>
  </si>
  <si>
    <r>
      <rPr>
        <sz val="7"/>
        <color rgb="FF000062"/>
        <rFont val="Noto Sans CJK JP Regular"/>
        <family val="2"/>
        <charset val="128"/>
      </rPr>
      <t>貸倒引当金</t>
    </r>
    <phoneticPr fontId="1"/>
  </si>
  <si>
    <r>
      <rPr>
        <sz val="7"/>
        <color rgb="FF000062"/>
        <rFont val="Noto Sans CJK JP Regular"/>
        <family val="2"/>
        <charset val="128"/>
      </rPr>
      <t>流動資産合計</t>
    </r>
    <phoneticPr fontId="1"/>
  </si>
  <si>
    <r>
      <rPr>
        <sz val="7"/>
        <color rgb="FF000062"/>
        <rFont val="Noto Sans CJK JP Regular"/>
        <family val="2"/>
        <charset val="128"/>
      </rPr>
      <t>固定資産</t>
    </r>
    <rPh sb="0" eb="2">
      <t>コテイ</t>
    </rPh>
    <rPh sb="2" eb="4">
      <t>シサン</t>
    </rPh>
    <phoneticPr fontId="1"/>
  </si>
  <si>
    <r>
      <rPr>
        <sz val="7"/>
        <color rgb="FF000062"/>
        <rFont val="Noto Sans CJK JP Regular"/>
        <family val="2"/>
        <charset val="128"/>
      </rPr>
      <t>有形固定資産</t>
    </r>
    <phoneticPr fontId="1"/>
  </si>
  <si>
    <r>
      <rPr>
        <sz val="7"/>
        <color rgb="FF000062"/>
        <rFont val="Noto Sans CJK JP Regular"/>
        <family val="2"/>
        <charset val="128"/>
      </rPr>
      <t>建物及び構築物</t>
    </r>
    <phoneticPr fontId="1"/>
  </si>
  <si>
    <r>
      <rPr>
        <sz val="7"/>
        <color rgb="FF000062"/>
        <rFont val="Noto Sans CJK JP Regular"/>
        <family val="2"/>
        <charset val="128"/>
      </rPr>
      <t>減価償却累計額</t>
    </r>
    <phoneticPr fontId="1"/>
  </si>
  <si>
    <r>
      <rPr>
        <sz val="7"/>
        <color rgb="FF000062"/>
        <rFont val="Noto Sans CJK JP Regular"/>
        <family val="2"/>
        <charset val="128"/>
      </rPr>
      <t>建物及び構築物（純額）</t>
    </r>
    <phoneticPr fontId="1"/>
  </si>
  <si>
    <r>
      <rPr>
        <sz val="7"/>
        <color rgb="FF000062"/>
        <rFont val="Noto Sans CJK JP Regular"/>
        <family val="2"/>
        <charset val="128"/>
      </rPr>
      <t>機械装置及び運搬具</t>
    </r>
    <phoneticPr fontId="1"/>
  </si>
  <si>
    <r>
      <rPr>
        <sz val="7"/>
        <color rgb="FF000062"/>
        <rFont val="Noto Sans CJK JP Regular"/>
        <family val="2"/>
        <charset val="128"/>
      </rPr>
      <t>減価償却累計額</t>
    </r>
    <r>
      <rPr>
        <sz val="7"/>
        <color rgb="FF000062"/>
        <rFont val="Graphik Regular"/>
        <family val="2"/>
      </rPr>
      <t xml:space="preserve"> </t>
    </r>
    <phoneticPr fontId="1"/>
  </si>
  <si>
    <r>
      <rPr>
        <sz val="7"/>
        <color rgb="FF000062"/>
        <rFont val="Noto Sans CJK JP Regular"/>
        <family val="2"/>
        <charset val="128"/>
      </rPr>
      <t>機械装置及び運搬具（純額）</t>
    </r>
    <phoneticPr fontId="1"/>
  </si>
  <si>
    <r>
      <rPr>
        <sz val="7"/>
        <color rgb="FF000062"/>
        <rFont val="Noto Sans CJK JP Regular"/>
        <family val="2"/>
        <charset val="128"/>
      </rPr>
      <t>工具、器具及び備品</t>
    </r>
    <phoneticPr fontId="1"/>
  </si>
  <si>
    <r>
      <rPr>
        <sz val="7"/>
        <color rgb="FF000062"/>
        <rFont val="Noto Sans CJK JP Regular"/>
        <family val="2"/>
        <charset val="128"/>
      </rPr>
      <t>減価償却累計額</t>
    </r>
    <phoneticPr fontId="1"/>
  </si>
  <si>
    <r>
      <rPr>
        <sz val="7"/>
        <color rgb="FF000062"/>
        <rFont val="Noto Sans CJK JP Regular"/>
        <family val="2"/>
        <charset val="128"/>
      </rPr>
      <t>工具、器具及び備品（純額）</t>
    </r>
    <phoneticPr fontId="1"/>
  </si>
  <si>
    <r>
      <rPr>
        <sz val="7"/>
        <color rgb="FF000062"/>
        <rFont val="Noto Sans CJK JP Regular"/>
        <family val="2"/>
        <charset val="128"/>
      </rPr>
      <t>土地</t>
    </r>
    <phoneticPr fontId="1"/>
  </si>
  <si>
    <r>
      <rPr>
        <sz val="7"/>
        <color rgb="FF000062"/>
        <rFont val="Noto Sans CJK JP Regular"/>
        <family val="2"/>
        <charset val="128"/>
      </rPr>
      <t>リース資産</t>
    </r>
    <phoneticPr fontId="1"/>
  </si>
  <si>
    <r>
      <rPr>
        <sz val="7"/>
        <color rgb="FF000062"/>
        <rFont val="Noto Sans CJK JP Regular"/>
        <family val="2"/>
        <charset val="128"/>
      </rPr>
      <t>リース資産（純額）</t>
    </r>
    <r>
      <rPr>
        <sz val="7"/>
        <color rgb="FF000062"/>
        <rFont val="Graphik Regular"/>
        <family val="2"/>
      </rPr>
      <t xml:space="preserve"> </t>
    </r>
    <phoneticPr fontId="1"/>
  </si>
  <si>
    <r>
      <rPr>
        <sz val="7"/>
        <color rgb="FF000062"/>
        <rFont val="Noto Sans CJK JP Regular"/>
        <family val="2"/>
        <charset val="128"/>
      </rPr>
      <t>建設仮勘定</t>
    </r>
    <phoneticPr fontId="1"/>
  </si>
  <si>
    <r>
      <rPr>
        <sz val="7"/>
        <color rgb="FF000062"/>
        <rFont val="Noto Sans CJK JP Regular"/>
        <family val="2"/>
        <charset val="128"/>
      </rPr>
      <t>有形固定資産合計</t>
    </r>
    <phoneticPr fontId="1"/>
  </si>
  <si>
    <r>
      <rPr>
        <sz val="7"/>
        <color rgb="FF000062"/>
        <rFont val="Noto Sans CJK JP Regular"/>
        <family val="2"/>
        <charset val="128"/>
      </rPr>
      <t>無形固定資産</t>
    </r>
    <phoneticPr fontId="1"/>
  </si>
  <si>
    <r>
      <rPr>
        <sz val="7"/>
        <color rgb="FF000062"/>
        <rFont val="Noto Sans CJK JP Regular"/>
        <family val="2"/>
        <charset val="128"/>
      </rPr>
      <t>のれん</t>
    </r>
    <phoneticPr fontId="1"/>
  </si>
  <si>
    <r>
      <rPr>
        <sz val="7"/>
        <color rgb="FF000062"/>
        <rFont val="Noto Sans CJK JP Regular"/>
        <family val="2"/>
        <charset val="128"/>
      </rPr>
      <t>ソフトウェア</t>
    </r>
    <phoneticPr fontId="1"/>
  </si>
  <si>
    <r>
      <rPr>
        <sz val="7"/>
        <color rgb="FF000062"/>
        <rFont val="Noto Sans CJK JP Regular"/>
        <family val="2"/>
        <charset val="128"/>
      </rPr>
      <t>無形固定資産合計</t>
    </r>
    <phoneticPr fontId="1"/>
  </si>
  <si>
    <r>
      <rPr>
        <sz val="7"/>
        <color rgb="FF000062"/>
        <rFont val="Noto Sans CJK JP Regular"/>
        <family val="2"/>
        <charset val="128"/>
      </rPr>
      <t>投資その他の資産</t>
    </r>
    <phoneticPr fontId="1"/>
  </si>
  <si>
    <r>
      <rPr>
        <sz val="7"/>
        <color rgb="FF000062"/>
        <rFont val="Noto Sans CJK JP Regular"/>
        <family val="2"/>
        <charset val="128"/>
      </rPr>
      <t>投資有価証券</t>
    </r>
    <phoneticPr fontId="1"/>
  </si>
  <si>
    <r>
      <rPr>
        <sz val="7"/>
        <color rgb="FF000062"/>
        <rFont val="Noto Sans CJK JP Regular"/>
        <family val="2"/>
        <charset val="128"/>
      </rPr>
      <t>長期貸付金</t>
    </r>
    <phoneticPr fontId="1"/>
  </si>
  <si>
    <r>
      <rPr>
        <sz val="7"/>
        <color rgb="FF000062"/>
        <rFont val="Noto Sans CJK JP Regular"/>
        <family val="2"/>
        <charset val="128"/>
      </rPr>
      <t>繰延税金資産</t>
    </r>
    <phoneticPr fontId="1"/>
  </si>
  <si>
    <r>
      <rPr>
        <sz val="7"/>
        <color rgb="FF000062"/>
        <rFont val="Noto Sans CJK JP Regular"/>
        <family val="2"/>
        <charset val="128"/>
      </rPr>
      <t>投資その他の資産合計</t>
    </r>
    <phoneticPr fontId="1"/>
  </si>
  <si>
    <r>
      <rPr>
        <sz val="7"/>
        <color rgb="FF000062"/>
        <rFont val="Noto Sans CJK JP Regular"/>
        <family val="2"/>
        <charset val="128"/>
      </rPr>
      <t>固定資産合計</t>
    </r>
    <phoneticPr fontId="1"/>
  </si>
  <si>
    <r>
      <rPr>
        <sz val="7"/>
        <color rgb="FF000062"/>
        <rFont val="Noto Sans CJK JP Regular"/>
        <family val="2"/>
        <charset val="128"/>
      </rPr>
      <t>資産合計</t>
    </r>
    <rPh sb="0" eb="2">
      <t>シサン</t>
    </rPh>
    <rPh sb="2" eb="4">
      <t>ゴウケイ</t>
    </rPh>
    <phoneticPr fontId="1"/>
  </si>
  <si>
    <r>
      <rPr>
        <sz val="7"/>
        <color rgb="FF000062"/>
        <rFont val="Noto Sans CJK JP Regular"/>
        <family val="2"/>
        <charset val="128"/>
      </rPr>
      <t>負債の部</t>
    </r>
    <rPh sb="0" eb="2">
      <t>フサイ</t>
    </rPh>
    <rPh sb="3" eb="4">
      <t>ブ</t>
    </rPh>
    <phoneticPr fontId="1"/>
  </si>
  <si>
    <r>
      <rPr>
        <sz val="7"/>
        <color rgb="FF000062"/>
        <rFont val="Noto Sans CJK JP Regular"/>
        <family val="2"/>
        <charset val="128"/>
      </rPr>
      <t>流動負債</t>
    </r>
    <rPh sb="0" eb="2">
      <t>リュウドウ</t>
    </rPh>
    <rPh sb="2" eb="4">
      <t>フサイ</t>
    </rPh>
    <phoneticPr fontId="1"/>
  </si>
  <si>
    <r>
      <rPr>
        <sz val="7"/>
        <color rgb="FF000062"/>
        <rFont val="Noto Sans CJK JP Regular"/>
        <family val="2"/>
        <charset val="128"/>
      </rPr>
      <t>支払手形及び買掛金</t>
    </r>
  </si>
  <si>
    <r>
      <rPr>
        <sz val="7"/>
        <color rgb="FF000062"/>
        <rFont val="Noto Sans CJK JP Regular"/>
        <family val="2"/>
        <charset val="128"/>
      </rPr>
      <t>短期借入金</t>
    </r>
    <r>
      <rPr>
        <sz val="7"/>
        <color rgb="FF000062"/>
        <rFont val="Graphik Regular"/>
        <family val="2"/>
      </rPr>
      <t xml:space="preserve"> </t>
    </r>
    <phoneticPr fontId="1"/>
  </si>
  <si>
    <r>
      <t>1</t>
    </r>
    <r>
      <rPr>
        <sz val="7"/>
        <color rgb="FF000062"/>
        <rFont val="Noto Sans CJK JP Regular"/>
        <family val="2"/>
        <charset val="128"/>
      </rPr>
      <t>年内償還予定の新株予約権付社債</t>
    </r>
    <phoneticPr fontId="1"/>
  </si>
  <si>
    <r>
      <rPr>
        <sz val="7"/>
        <color rgb="FF000062"/>
        <rFont val="Noto Sans CJK JP Regular"/>
        <family val="2"/>
        <charset val="128"/>
      </rPr>
      <t>リース債務</t>
    </r>
    <phoneticPr fontId="1"/>
  </si>
  <si>
    <r>
      <rPr>
        <sz val="7"/>
        <color rgb="FF000062"/>
        <rFont val="Noto Sans CJK JP Regular"/>
        <family val="2"/>
        <charset val="128"/>
      </rPr>
      <t>未払費用</t>
    </r>
    <phoneticPr fontId="1"/>
  </si>
  <si>
    <r>
      <rPr>
        <sz val="7"/>
        <color rgb="FF000062"/>
        <rFont val="Noto Sans CJK JP Regular"/>
        <family val="2"/>
        <charset val="128"/>
      </rPr>
      <t>未払法人税等</t>
    </r>
    <phoneticPr fontId="1"/>
  </si>
  <si>
    <r>
      <rPr>
        <sz val="7"/>
        <color rgb="FF000062"/>
        <rFont val="Noto Sans CJK JP Regular"/>
        <family val="2"/>
        <charset val="128"/>
      </rPr>
      <t>未払消費税等</t>
    </r>
    <phoneticPr fontId="1"/>
  </si>
  <si>
    <r>
      <rPr>
        <sz val="7"/>
        <color rgb="FF000062"/>
        <rFont val="Noto Sans CJK JP Regular"/>
        <family val="2"/>
        <charset val="128"/>
      </rPr>
      <t>繰延税金負債</t>
    </r>
    <r>
      <rPr>
        <sz val="7"/>
        <color rgb="FF000062"/>
        <rFont val="Graphik Regular"/>
        <family val="2"/>
      </rPr>
      <t xml:space="preserve"> </t>
    </r>
    <phoneticPr fontId="1"/>
  </si>
  <si>
    <r>
      <rPr>
        <sz val="7"/>
        <color rgb="FF000062"/>
        <rFont val="Noto Sans CJK JP Regular"/>
        <family val="2"/>
        <charset val="128"/>
      </rPr>
      <t>返品調整引当金</t>
    </r>
  </si>
  <si>
    <r>
      <rPr>
        <sz val="7"/>
        <color rgb="FF000062"/>
        <rFont val="Noto Sans CJK JP Regular"/>
        <family val="2"/>
        <charset val="128"/>
      </rPr>
      <t>賞与引当金</t>
    </r>
  </si>
  <si>
    <r>
      <rPr>
        <sz val="7"/>
        <color rgb="FF000062"/>
        <rFont val="Noto Sans CJK JP Regular"/>
        <family val="2"/>
        <charset val="128"/>
      </rPr>
      <t>資産除去債務</t>
    </r>
  </si>
  <si>
    <r>
      <rPr>
        <sz val="7"/>
        <color rgb="FF000062"/>
        <rFont val="Noto Sans CJK JP Regular"/>
        <family val="2"/>
        <charset val="128"/>
      </rPr>
      <t>その他</t>
    </r>
  </si>
  <si>
    <r>
      <rPr>
        <sz val="7"/>
        <color rgb="FF000062"/>
        <rFont val="Noto Sans CJK JP Regular"/>
        <family val="2"/>
        <charset val="128"/>
      </rPr>
      <t>流動負債合計</t>
    </r>
  </si>
  <si>
    <r>
      <rPr>
        <sz val="7"/>
        <color rgb="FF000062"/>
        <rFont val="Noto Sans CJK JP Regular"/>
        <family val="2"/>
        <charset val="128"/>
      </rPr>
      <t>固定負債</t>
    </r>
    <rPh sb="0" eb="2">
      <t>コテイ</t>
    </rPh>
    <rPh sb="2" eb="4">
      <t>フサイ</t>
    </rPh>
    <phoneticPr fontId="1"/>
  </si>
  <si>
    <r>
      <rPr>
        <sz val="7"/>
        <color rgb="FF000062"/>
        <rFont val="Noto Sans CJK JP Regular"/>
        <family val="2"/>
        <charset val="128"/>
      </rPr>
      <t>社債</t>
    </r>
    <rPh sb="0" eb="2">
      <t>シャサイ</t>
    </rPh>
    <phoneticPr fontId="1"/>
  </si>
  <si>
    <r>
      <rPr>
        <sz val="7"/>
        <color rgb="FF000062"/>
        <rFont val="Noto Sans CJK JP Regular"/>
        <family val="2"/>
        <charset val="128"/>
      </rPr>
      <t>新株予約権付社債</t>
    </r>
    <phoneticPr fontId="1"/>
  </si>
  <si>
    <r>
      <rPr>
        <sz val="7"/>
        <color rgb="FF000062"/>
        <rFont val="Noto Sans CJK JP Regular"/>
        <family val="2"/>
        <charset val="128"/>
      </rPr>
      <t>長期借入金</t>
    </r>
    <phoneticPr fontId="1"/>
  </si>
  <si>
    <r>
      <rPr>
        <sz val="7"/>
        <color rgb="FF000062"/>
        <rFont val="Noto Sans CJK JP Regular"/>
        <family val="2"/>
        <charset val="128"/>
      </rPr>
      <t>リース債務</t>
    </r>
    <phoneticPr fontId="1"/>
  </si>
  <si>
    <r>
      <rPr>
        <sz val="7"/>
        <color rgb="FF000062"/>
        <rFont val="Noto Sans CJK JP Regular"/>
        <family val="2"/>
        <charset val="128"/>
      </rPr>
      <t>繰延税金負債</t>
    </r>
    <phoneticPr fontId="1"/>
  </si>
  <si>
    <r>
      <rPr>
        <sz val="7"/>
        <color rgb="FF000062"/>
        <rFont val="Noto Sans CJK JP Regular"/>
        <family val="2"/>
        <charset val="128"/>
      </rPr>
      <t>退職給付に係る負債</t>
    </r>
    <phoneticPr fontId="1"/>
  </si>
  <si>
    <r>
      <rPr>
        <sz val="7"/>
        <color rgb="FF000062"/>
        <rFont val="Noto Sans CJK JP Regular"/>
        <family val="2"/>
        <charset val="128"/>
      </rPr>
      <t>資産除去債務</t>
    </r>
    <phoneticPr fontId="1"/>
  </si>
  <si>
    <r>
      <rPr>
        <sz val="7"/>
        <color rgb="FF000062"/>
        <rFont val="Noto Sans CJK JP Regular"/>
        <family val="2"/>
        <charset val="128"/>
      </rPr>
      <t>その他</t>
    </r>
    <phoneticPr fontId="1"/>
  </si>
  <si>
    <r>
      <rPr>
        <sz val="7"/>
        <color rgb="FF000062"/>
        <rFont val="Noto Sans CJK JP Regular"/>
        <family val="2"/>
        <charset val="128"/>
      </rPr>
      <t>固定負債合計</t>
    </r>
    <phoneticPr fontId="1"/>
  </si>
  <si>
    <r>
      <rPr>
        <sz val="7"/>
        <color rgb="FF000062"/>
        <rFont val="Noto Sans CJK JP Regular"/>
        <family val="2"/>
        <charset val="128"/>
      </rPr>
      <t>負債合計</t>
    </r>
    <phoneticPr fontId="1"/>
  </si>
  <si>
    <r>
      <rPr>
        <sz val="7"/>
        <color rgb="FF000062"/>
        <rFont val="Noto Sans CJK JP Regular"/>
        <family val="2"/>
        <charset val="128"/>
      </rPr>
      <t>純資産の部</t>
    </r>
    <rPh sb="1" eb="3">
      <t>シサン</t>
    </rPh>
    <rPh sb="4" eb="5">
      <t>ブ</t>
    </rPh>
    <phoneticPr fontId="1"/>
  </si>
  <si>
    <r>
      <rPr>
        <sz val="7"/>
        <color rgb="FF000062"/>
        <rFont val="Noto Sans CJK JP Regular"/>
        <family val="2"/>
        <charset val="128"/>
      </rPr>
      <t>株主資本</t>
    </r>
    <rPh sb="0" eb="2">
      <t>カブヌシ</t>
    </rPh>
    <rPh sb="2" eb="4">
      <t>シホン</t>
    </rPh>
    <phoneticPr fontId="1"/>
  </si>
  <si>
    <r>
      <rPr>
        <sz val="7"/>
        <color rgb="FF000062"/>
        <rFont val="Noto Sans CJK JP Regular"/>
        <family val="2"/>
        <charset val="128"/>
      </rPr>
      <t>資本金</t>
    </r>
    <rPh sb="0" eb="3">
      <t>シホンキン</t>
    </rPh>
    <phoneticPr fontId="1"/>
  </si>
  <si>
    <r>
      <rPr>
        <sz val="7"/>
        <color rgb="FF000062"/>
        <rFont val="Noto Sans CJK JP Regular"/>
        <family val="2"/>
        <charset val="128"/>
      </rPr>
      <t>資本剰余金</t>
    </r>
    <phoneticPr fontId="1"/>
  </si>
  <si>
    <r>
      <rPr>
        <sz val="7"/>
        <color rgb="FF000062"/>
        <rFont val="Noto Sans CJK JP Regular"/>
        <family val="2"/>
        <charset val="128"/>
      </rPr>
      <t>利益剰余金</t>
    </r>
    <phoneticPr fontId="1"/>
  </si>
  <si>
    <r>
      <rPr>
        <sz val="7"/>
        <color rgb="FF000062"/>
        <rFont val="Noto Sans CJK JP Regular"/>
        <family val="2"/>
        <charset val="128"/>
      </rPr>
      <t>自己株式</t>
    </r>
    <rPh sb="0" eb="2">
      <t>ジコ</t>
    </rPh>
    <rPh sb="2" eb="4">
      <t>カブシキ</t>
    </rPh>
    <phoneticPr fontId="1"/>
  </si>
  <si>
    <r>
      <rPr>
        <sz val="7"/>
        <color rgb="FF000062"/>
        <rFont val="Noto Sans CJK JP Regular"/>
        <family val="2"/>
        <charset val="128"/>
      </rPr>
      <t>株主資本合計</t>
    </r>
    <rPh sb="0" eb="2">
      <t>カブヌシ</t>
    </rPh>
    <rPh sb="2" eb="4">
      <t>シホン</t>
    </rPh>
    <rPh sb="4" eb="6">
      <t>ゴウケイ</t>
    </rPh>
    <phoneticPr fontId="1"/>
  </si>
  <si>
    <r>
      <rPr>
        <sz val="7"/>
        <color rgb="FF000062"/>
        <rFont val="Noto Sans CJK JP Regular"/>
        <family val="2"/>
        <charset val="128"/>
      </rPr>
      <t>その他の包括利益累計額</t>
    </r>
    <rPh sb="2" eb="3">
      <t>タ</t>
    </rPh>
    <rPh sb="4" eb="6">
      <t>ホウカツ</t>
    </rPh>
    <rPh sb="6" eb="8">
      <t>リエキ</t>
    </rPh>
    <rPh sb="8" eb="11">
      <t>ルイケイガク</t>
    </rPh>
    <phoneticPr fontId="1"/>
  </si>
  <si>
    <r>
      <rPr>
        <sz val="7"/>
        <color rgb="FF000062"/>
        <rFont val="Noto Sans CJK JP Regular"/>
        <family val="2"/>
        <charset val="128"/>
      </rPr>
      <t>その他有価証券評価差額金</t>
    </r>
    <phoneticPr fontId="1"/>
  </si>
  <si>
    <r>
      <rPr>
        <sz val="7"/>
        <color rgb="FF000062"/>
        <rFont val="Noto Sans CJK JP Regular"/>
        <family val="2"/>
        <charset val="128"/>
      </rPr>
      <t>繰延ヘッジ損益</t>
    </r>
    <phoneticPr fontId="1"/>
  </si>
  <si>
    <r>
      <rPr>
        <sz val="7"/>
        <color rgb="FF000062"/>
        <rFont val="Noto Sans CJK JP Regular"/>
        <family val="2"/>
        <charset val="128"/>
      </rPr>
      <t>在外子会社資産再評価差額金</t>
    </r>
    <phoneticPr fontId="1"/>
  </si>
  <si>
    <r>
      <rPr>
        <sz val="7"/>
        <color rgb="FF000062"/>
        <rFont val="Noto Sans CJK JP Regular"/>
        <family val="2"/>
        <charset val="128"/>
      </rPr>
      <t>為替換算調整勘定</t>
    </r>
    <phoneticPr fontId="1"/>
  </si>
  <si>
    <r>
      <rPr>
        <sz val="7"/>
        <color rgb="FF000062"/>
        <rFont val="Noto Sans CJK JP Regular"/>
        <family val="2"/>
        <charset val="128"/>
      </rPr>
      <t>退職給付に係る調整累計額</t>
    </r>
    <phoneticPr fontId="1"/>
  </si>
  <si>
    <r>
      <rPr>
        <sz val="7"/>
        <color rgb="FF000062"/>
        <rFont val="Noto Sans CJK JP Regular"/>
        <family val="2"/>
        <charset val="128"/>
      </rPr>
      <t>その他の包括利益累計額合計</t>
    </r>
    <phoneticPr fontId="1"/>
  </si>
  <si>
    <r>
      <rPr>
        <sz val="7"/>
        <color rgb="FF000062"/>
        <rFont val="Noto Sans CJK JP Regular"/>
        <family val="2"/>
        <charset val="128"/>
      </rPr>
      <t>新株予約権</t>
    </r>
    <phoneticPr fontId="1"/>
  </si>
  <si>
    <r>
      <rPr>
        <sz val="7"/>
        <color rgb="FF000062"/>
        <rFont val="Noto Sans CJK JP Regular"/>
        <family val="2"/>
        <charset val="128"/>
      </rPr>
      <t>非支配株主持分</t>
    </r>
    <phoneticPr fontId="1"/>
  </si>
  <si>
    <r>
      <rPr>
        <sz val="7"/>
        <color rgb="FF000062"/>
        <rFont val="Noto Sans CJK JP Regular"/>
        <family val="2"/>
        <charset val="128"/>
      </rPr>
      <t>純資産合計</t>
    </r>
  </si>
  <si>
    <r>
      <rPr>
        <sz val="7"/>
        <color rgb="FF000062"/>
        <rFont val="Noto Sans CJK JP Regular"/>
        <family val="2"/>
        <charset val="128"/>
      </rPr>
      <t>負債純資産合計</t>
    </r>
  </si>
  <si>
    <r>
      <rPr>
        <sz val="7"/>
        <color rgb="FF000062"/>
        <rFont val="Noto Sans CJK JP Regular"/>
        <family val="2"/>
        <charset val="128"/>
      </rPr>
      <t>営業活動によるキャッシュ・フロー</t>
    </r>
    <rPh sb="0" eb="2">
      <t>エイギョウ</t>
    </rPh>
    <rPh sb="2" eb="4">
      <t>カツドウ</t>
    </rPh>
    <phoneticPr fontId="1"/>
  </si>
  <si>
    <r>
      <rPr>
        <sz val="7"/>
        <color rgb="FF000062"/>
        <rFont val="Noto Sans CJK JP Regular"/>
        <family val="2"/>
        <charset val="128"/>
      </rPr>
      <t>税金等調整前当期純利益又は当期純損失</t>
    </r>
    <phoneticPr fontId="1"/>
  </si>
  <si>
    <r>
      <rPr>
        <sz val="7"/>
        <color rgb="FF000062"/>
        <rFont val="Noto Sans CJK JP Regular"/>
        <family val="2"/>
        <charset val="128"/>
      </rPr>
      <t>減価償却費</t>
    </r>
    <r>
      <rPr>
        <sz val="7"/>
        <color rgb="FF000062"/>
        <rFont val="Graphik Regular"/>
        <family val="2"/>
      </rPr>
      <t xml:space="preserve"> </t>
    </r>
    <phoneticPr fontId="1"/>
  </si>
  <si>
    <r>
      <rPr>
        <sz val="7"/>
        <color rgb="FF000062"/>
        <rFont val="Noto Sans CJK JP Regular"/>
        <family val="2"/>
        <charset val="128"/>
      </rPr>
      <t>減損損失</t>
    </r>
    <phoneticPr fontId="1"/>
  </si>
  <si>
    <r>
      <rPr>
        <sz val="7"/>
        <color rgb="FF000062"/>
        <rFont val="Noto Sans CJK JP Regular"/>
        <family val="2"/>
        <charset val="128"/>
      </rPr>
      <t>のれん償却額</t>
    </r>
    <phoneticPr fontId="1"/>
  </si>
  <si>
    <r>
      <rPr>
        <sz val="7"/>
        <color rgb="FF000062"/>
        <rFont val="Noto Sans CJK JP Regular"/>
        <family val="2"/>
        <charset val="128"/>
      </rPr>
      <t>貸倒引当金の増減額</t>
    </r>
    <phoneticPr fontId="1"/>
  </si>
  <si>
    <r>
      <rPr>
        <sz val="7"/>
        <color rgb="FF000062"/>
        <rFont val="Noto Sans CJK JP Regular"/>
        <family val="2"/>
        <charset val="128"/>
      </rPr>
      <t>退職給付に係る負債の増減額</t>
    </r>
    <phoneticPr fontId="1"/>
  </si>
  <si>
    <r>
      <rPr>
        <sz val="7"/>
        <color rgb="FF000062"/>
        <rFont val="Noto Sans CJK JP Regular"/>
        <family val="2"/>
        <charset val="128"/>
      </rPr>
      <t>賞与引当金の増減額</t>
    </r>
    <phoneticPr fontId="1"/>
  </si>
  <si>
    <r>
      <rPr>
        <sz val="7"/>
        <color rgb="FF000062"/>
        <rFont val="Noto Sans CJK JP Regular"/>
        <family val="2"/>
        <charset val="128"/>
      </rPr>
      <t>投資有価証券評価損益</t>
    </r>
    <phoneticPr fontId="1"/>
  </si>
  <si>
    <r>
      <rPr>
        <sz val="7"/>
        <color rgb="FF000062"/>
        <rFont val="Noto Sans CJK JP Regular"/>
        <family val="2"/>
        <charset val="128"/>
      </rPr>
      <t>投資有価証券売却損益</t>
    </r>
    <phoneticPr fontId="1"/>
  </si>
  <si>
    <r>
      <rPr>
        <sz val="7"/>
        <color rgb="FF000062"/>
        <rFont val="Noto Sans CJK JP Regular"/>
        <family val="2"/>
        <charset val="128"/>
      </rPr>
      <t>投資有価証券償還損益</t>
    </r>
    <phoneticPr fontId="1"/>
  </si>
  <si>
    <r>
      <rPr>
        <sz val="7"/>
        <color rgb="FF000062"/>
        <rFont val="Noto Sans CJK JP Regular"/>
        <family val="2"/>
        <charset val="128"/>
      </rPr>
      <t>受取利息及び受取配当金</t>
    </r>
    <phoneticPr fontId="1"/>
  </si>
  <si>
    <r>
      <rPr>
        <sz val="7"/>
        <color rgb="FF000062"/>
        <rFont val="Noto Sans CJK JP Regular"/>
        <family val="2"/>
        <charset val="128"/>
      </rPr>
      <t>支払利息</t>
    </r>
    <phoneticPr fontId="1"/>
  </si>
  <si>
    <r>
      <rPr>
        <sz val="7"/>
        <color rgb="FF000062"/>
        <rFont val="Noto Sans CJK JP Regular"/>
        <family val="2"/>
        <charset val="128"/>
      </rPr>
      <t>為替差損益</t>
    </r>
    <phoneticPr fontId="1"/>
  </si>
  <si>
    <r>
      <rPr>
        <sz val="7"/>
        <color rgb="FF000062"/>
        <rFont val="Noto Sans CJK JP Regular"/>
        <family val="2"/>
        <charset val="128"/>
      </rPr>
      <t>固定資産除売却損益</t>
    </r>
    <phoneticPr fontId="1"/>
  </si>
  <si>
    <r>
      <rPr>
        <sz val="7"/>
        <color rgb="FF000062"/>
        <rFont val="Noto Sans CJK JP Regular"/>
        <family val="2"/>
        <charset val="128"/>
      </rPr>
      <t>事業構造改革費用</t>
    </r>
    <phoneticPr fontId="1"/>
  </si>
  <si>
    <r>
      <rPr>
        <sz val="7"/>
        <color rgb="FF000062"/>
        <rFont val="Noto Sans CJK JP Regular"/>
        <family val="2"/>
        <charset val="128"/>
      </rPr>
      <t>その他の損益</t>
    </r>
    <phoneticPr fontId="1"/>
  </si>
  <si>
    <r>
      <rPr>
        <sz val="7"/>
        <color rgb="FF000062"/>
        <rFont val="Noto Sans CJK JP Regular"/>
        <family val="2"/>
        <charset val="128"/>
      </rPr>
      <t>売上債権の増減額</t>
    </r>
    <phoneticPr fontId="1"/>
  </si>
  <si>
    <r>
      <rPr>
        <sz val="7"/>
        <color rgb="FF000062"/>
        <rFont val="Noto Sans CJK JP Regular"/>
        <family val="2"/>
        <charset val="128"/>
      </rPr>
      <t>たな卸資産の増減額</t>
    </r>
    <phoneticPr fontId="1"/>
  </si>
  <si>
    <r>
      <rPr>
        <sz val="7"/>
        <color rgb="FF000062"/>
        <rFont val="Noto Sans CJK JP Regular"/>
        <family val="2"/>
        <charset val="128"/>
      </rPr>
      <t>その他の資産の増減額</t>
    </r>
    <phoneticPr fontId="1"/>
  </si>
  <si>
    <r>
      <rPr>
        <sz val="7"/>
        <color rgb="FF000062"/>
        <rFont val="Noto Sans CJK JP Regular"/>
        <family val="2"/>
        <charset val="128"/>
      </rPr>
      <t>仕入債務の増減額</t>
    </r>
    <phoneticPr fontId="1"/>
  </si>
  <si>
    <r>
      <rPr>
        <sz val="7"/>
        <color rgb="FF000062"/>
        <rFont val="Noto Sans CJK JP Regular"/>
        <family val="2"/>
        <charset val="128"/>
      </rPr>
      <t>未払消費税等の増減額</t>
    </r>
    <phoneticPr fontId="1"/>
  </si>
  <si>
    <r>
      <rPr>
        <sz val="7"/>
        <color rgb="FF000062"/>
        <rFont val="Noto Sans CJK JP Regular"/>
        <family val="2"/>
        <charset val="128"/>
      </rPr>
      <t>その他の負債の増減額</t>
    </r>
    <phoneticPr fontId="1"/>
  </si>
  <si>
    <r>
      <rPr>
        <sz val="7"/>
        <color rgb="FF000062"/>
        <rFont val="Noto Sans CJK JP Regular"/>
        <family val="2"/>
        <charset val="128"/>
      </rPr>
      <t>小計</t>
    </r>
    <rPh sb="0" eb="2">
      <t>ショウケイ</t>
    </rPh>
    <phoneticPr fontId="1"/>
  </si>
  <si>
    <r>
      <rPr>
        <sz val="7"/>
        <color rgb="FF000062"/>
        <rFont val="Noto Sans CJK JP Regular"/>
        <family val="2"/>
        <charset val="128"/>
      </rPr>
      <t>利息及び配当金の受取額</t>
    </r>
    <phoneticPr fontId="1"/>
  </si>
  <si>
    <r>
      <rPr>
        <sz val="7"/>
        <color rgb="FF000062"/>
        <rFont val="Noto Sans CJK JP Regular"/>
        <family val="2"/>
        <charset val="128"/>
      </rPr>
      <t>利息の支払額</t>
    </r>
    <phoneticPr fontId="1"/>
  </si>
  <si>
    <r>
      <rPr>
        <sz val="7"/>
        <color rgb="FF000062"/>
        <rFont val="Noto Sans CJK JP Regular"/>
        <family val="2"/>
        <charset val="128"/>
      </rPr>
      <t>設備補助金の受取額</t>
    </r>
    <phoneticPr fontId="1"/>
  </si>
  <si>
    <r>
      <rPr>
        <sz val="7"/>
        <color rgb="FF000062"/>
        <rFont val="Noto Sans CJK JP Regular"/>
        <family val="2"/>
        <charset val="128"/>
      </rPr>
      <t>事業構造改革費用の支払額</t>
    </r>
    <phoneticPr fontId="1"/>
  </si>
  <si>
    <r>
      <rPr>
        <sz val="7"/>
        <color rgb="FF000062"/>
        <rFont val="Noto Sans CJK JP Regular"/>
        <family val="2"/>
        <charset val="128"/>
      </rPr>
      <t>法人税等の支払額</t>
    </r>
    <r>
      <rPr>
        <sz val="7"/>
        <color rgb="FF000062"/>
        <rFont val="Graphik Regular"/>
        <family val="2"/>
      </rPr>
      <t xml:space="preserve"> </t>
    </r>
    <phoneticPr fontId="1"/>
  </si>
  <si>
    <r>
      <rPr>
        <sz val="7"/>
        <color rgb="FF000062"/>
        <rFont val="Noto Sans CJK JP Regular"/>
        <family val="2"/>
        <charset val="128"/>
      </rPr>
      <t>営業活動によるキャッシュ・フロー</t>
    </r>
    <phoneticPr fontId="1"/>
  </si>
  <si>
    <r>
      <rPr>
        <sz val="7"/>
        <color rgb="FF000062"/>
        <rFont val="Noto Sans CJK JP Regular"/>
        <family val="2"/>
        <charset val="128"/>
      </rPr>
      <t>投資活動によるキャッシュ・フロー</t>
    </r>
    <phoneticPr fontId="1"/>
  </si>
  <si>
    <r>
      <rPr>
        <sz val="7"/>
        <color rgb="FF000062"/>
        <rFont val="Noto Sans CJK JP Regular"/>
        <family val="2"/>
        <charset val="128"/>
      </rPr>
      <t>定期預金の預入による支出</t>
    </r>
    <r>
      <rPr>
        <sz val="7"/>
        <color rgb="FF000062"/>
        <rFont val="Graphik Regular"/>
        <family val="2"/>
      </rPr>
      <t xml:space="preserve"> </t>
    </r>
    <phoneticPr fontId="1"/>
  </si>
  <si>
    <r>
      <rPr>
        <sz val="7"/>
        <color rgb="FF000062"/>
        <rFont val="Noto Sans CJK JP Regular"/>
        <family val="2"/>
        <charset val="128"/>
      </rPr>
      <t>定期預金の払戻による収入</t>
    </r>
    <phoneticPr fontId="1"/>
  </si>
  <si>
    <r>
      <rPr>
        <sz val="7"/>
        <color rgb="FF000062"/>
        <rFont val="Noto Sans CJK JP Regular"/>
        <family val="2"/>
        <charset val="128"/>
      </rPr>
      <t>有形固定資産の取得による支出</t>
    </r>
    <phoneticPr fontId="1"/>
  </si>
  <si>
    <r>
      <rPr>
        <sz val="7"/>
        <color rgb="FF000062"/>
        <rFont val="Noto Sans CJK JP Regular"/>
        <family val="2"/>
        <charset val="128"/>
      </rPr>
      <t>有形固定資産の除却による支出</t>
    </r>
  </si>
  <si>
    <r>
      <rPr>
        <sz val="7"/>
        <color rgb="FF000062"/>
        <rFont val="Noto Sans CJK JP Regular"/>
        <family val="2"/>
        <charset val="128"/>
      </rPr>
      <t>有形固定資産の売却による収入</t>
    </r>
  </si>
  <si>
    <r>
      <rPr>
        <sz val="7"/>
        <color rgb="FF000062"/>
        <rFont val="Noto Sans CJK JP Regular"/>
        <family val="2"/>
        <charset val="128"/>
      </rPr>
      <t>無形固定資産の取得による支出</t>
    </r>
  </si>
  <si>
    <r>
      <rPr>
        <sz val="7"/>
        <color rgb="FF000062"/>
        <rFont val="Noto Sans CJK JP Regular"/>
        <family val="2"/>
        <charset val="128"/>
      </rPr>
      <t>有価証券の純増減額</t>
    </r>
  </si>
  <si>
    <r>
      <rPr>
        <sz val="7"/>
        <color rgb="FF000062"/>
        <rFont val="Noto Sans CJK JP Regular"/>
        <family val="2"/>
        <charset val="128"/>
      </rPr>
      <t>投資有価証券の取得による支出</t>
    </r>
  </si>
  <si>
    <r>
      <rPr>
        <sz val="7"/>
        <color rgb="FF000062"/>
        <rFont val="Noto Sans CJK JP Regular"/>
        <family val="2"/>
        <charset val="128"/>
      </rPr>
      <t>投資有価証券の売却及び償還による収入</t>
    </r>
  </si>
  <si>
    <r>
      <rPr>
        <sz val="7"/>
        <color rgb="FF000062"/>
        <rFont val="Noto Sans CJK JP Regular"/>
        <family val="2"/>
        <charset val="128"/>
      </rPr>
      <t>非連結子会社の清算による収入</t>
    </r>
  </si>
  <si>
    <r>
      <rPr>
        <sz val="7"/>
        <color rgb="FF000062"/>
        <rFont val="Noto Sans CJK JP Regular"/>
        <family val="2"/>
        <charset val="128"/>
      </rPr>
      <t>短期貸付金の純増減額</t>
    </r>
  </si>
  <si>
    <r>
      <rPr>
        <sz val="7"/>
        <color rgb="FF000062"/>
        <rFont val="Noto Sans CJK JP Regular"/>
        <family val="2"/>
        <charset val="128"/>
      </rPr>
      <t>長期貸付けによる支出</t>
    </r>
  </si>
  <si>
    <r>
      <rPr>
        <sz val="7"/>
        <color rgb="FF000062"/>
        <rFont val="Noto Sans CJK JP Regular"/>
        <family val="2"/>
        <charset val="128"/>
      </rPr>
      <t>長期貸付金の回収による収入</t>
    </r>
  </si>
  <si>
    <r>
      <rPr>
        <sz val="7"/>
        <color rgb="FF000062"/>
        <rFont val="Noto Sans CJK JP Regular"/>
        <family val="2"/>
        <charset val="128"/>
      </rPr>
      <t>投資その他の資産の増減額</t>
    </r>
  </si>
  <si>
    <r>
      <rPr>
        <sz val="7"/>
        <color rgb="FF000062"/>
        <rFont val="Noto Sans CJK JP Regular"/>
        <family val="2"/>
        <charset val="128"/>
      </rPr>
      <t>投資活動によるキャッシュ・フロー</t>
    </r>
  </si>
  <si>
    <r>
      <rPr>
        <sz val="7"/>
        <color rgb="FF000062"/>
        <rFont val="Noto Sans CJK JP Regular"/>
        <family val="2"/>
        <charset val="128"/>
      </rPr>
      <t>財務活動によるキャッシュ・フロー</t>
    </r>
  </si>
  <si>
    <r>
      <rPr>
        <sz val="7"/>
        <color rgb="FF000062"/>
        <rFont val="Noto Sans CJK JP Regular"/>
        <family val="2"/>
        <charset val="128"/>
      </rPr>
      <t>短期借入金の純増減額</t>
    </r>
    <phoneticPr fontId="1"/>
  </si>
  <si>
    <r>
      <rPr>
        <sz val="7"/>
        <color rgb="FF000062"/>
        <rFont val="Noto Sans CJK JP Regular"/>
        <family val="2"/>
        <charset val="128"/>
      </rPr>
      <t>長期借入れによる収入</t>
    </r>
    <phoneticPr fontId="1"/>
  </si>
  <si>
    <r>
      <rPr>
        <sz val="7"/>
        <color rgb="FF000062"/>
        <rFont val="Noto Sans CJK JP Regular"/>
        <family val="2"/>
        <charset val="128"/>
      </rPr>
      <t>長期借入金の返済による支出</t>
    </r>
    <phoneticPr fontId="1"/>
  </si>
  <si>
    <r>
      <rPr>
        <sz val="7"/>
        <color rgb="FF000062"/>
        <rFont val="Noto Sans CJK JP Regular"/>
        <family val="2"/>
        <charset val="128"/>
      </rPr>
      <t>社債の償還による支出</t>
    </r>
  </si>
  <si>
    <r>
      <rPr>
        <sz val="7"/>
        <color rgb="FF000062"/>
        <rFont val="Noto Sans CJK JP Regular"/>
        <family val="2"/>
        <charset val="128"/>
      </rPr>
      <t>自己株式の取得による支出</t>
    </r>
  </si>
  <si>
    <r>
      <rPr>
        <sz val="7"/>
        <color rgb="FF000062"/>
        <rFont val="Noto Sans CJK JP Regular"/>
        <family val="2"/>
        <charset val="128"/>
      </rPr>
      <t>自己株式の売却による収入</t>
    </r>
  </si>
  <si>
    <r>
      <rPr>
        <sz val="7"/>
        <color rgb="FF000062"/>
        <rFont val="Noto Sans CJK JP Regular"/>
        <family val="2"/>
        <charset val="128"/>
      </rPr>
      <t>リース債務の返済による支出</t>
    </r>
  </si>
  <si>
    <r>
      <rPr>
        <sz val="7"/>
        <color rgb="FF000062"/>
        <rFont val="Noto Sans CJK JP Regular"/>
        <family val="2"/>
        <charset val="128"/>
      </rPr>
      <t>配当金の支払額</t>
    </r>
  </si>
  <si>
    <r>
      <rPr>
        <sz val="7"/>
        <color rgb="FF000062"/>
        <rFont val="Noto Sans CJK JP Regular"/>
        <family val="2"/>
        <charset val="128"/>
      </rPr>
      <t>非支配株主への配当金の支払額</t>
    </r>
  </si>
  <si>
    <r>
      <rPr>
        <sz val="7"/>
        <color rgb="FF000062"/>
        <rFont val="Noto Sans CJK JP Regular"/>
        <family val="2"/>
        <charset val="128"/>
      </rPr>
      <t>現金及び現金同等物に係る換算差額</t>
    </r>
  </si>
  <si>
    <r>
      <rPr>
        <sz val="7"/>
        <color rgb="FF000062"/>
        <rFont val="Noto Sans CJK JP Regular"/>
        <family val="2"/>
        <charset val="128"/>
      </rPr>
      <t>現金及び現金同等物の増減額</t>
    </r>
  </si>
  <si>
    <r>
      <rPr>
        <sz val="7"/>
        <color rgb="FF000062"/>
        <rFont val="Noto Sans CJK JP Regular"/>
        <family val="2"/>
        <charset val="128"/>
      </rPr>
      <t>現金及び現金同等物の期首残高</t>
    </r>
  </si>
  <si>
    <r>
      <rPr>
        <sz val="7"/>
        <color rgb="FF000062"/>
        <rFont val="Noto Sans CJK JP Regular"/>
        <family val="2"/>
        <charset val="128"/>
      </rPr>
      <t>現金及び現金同等物の期末残高</t>
    </r>
  </si>
  <si>
    <r>
      <rPr>
        <sz val="7"/>
        <color rgb="FF000062"/>
        <rFont val="Noto Sans CJK JP Regular"/>
        <family val="2"/>
        <charset val="128"/>
      </rPr>
      <t>ご参考：為替レート</t>
    </r>
    <rPh sb="1" eb="3">
      <t>サンコウ</t>
    </rPh>
    <rPh sb="4" eb="6">
      <t>カワセ</t>
    </rPh>
    <phoneticPr fontId="1"/>
  </si>
  <si>
    <r>
      <rPr>
        <sz val="7"/>
        <color rgb="FF000062"/>
        <rFont val="Noto Sans CJK JP Regular"/>
        <family val="2"/>
        <charset val="128"/>
      </rPr>
      <t>日本</t>
    </r>
    <rPh sb="0" eb="2">
      <t>ニホン</t>
    </rPh>
    <phoneticPr fontId="1"/>
  </si>
  <si>
    <r>
      <rPr>
        <sz val="7"/>
        <color rgb="FF000062"/>
        <rFont val="Noto Sans CJK JP Regular"/>
        <family val="2"/>
        <charset val="128"/>
      </rPr>
      <t>米州</t>
    </r>
    <rPh sb="0" eb="2">
      <t>ベイシュウ</t>
    </rPh>
    <phoneticPr fontId="1"/>
  </si>
  <si>
    <r>
      <rPr>
        <sz val="7"/>
        <color rgb="FF000062"/>
        <rFont val="Noto Sans CJK JP Regular"/>
        <family val="2"/>
        <charset val="128"/>
      </rPr>
      <t>北米</t>
    </r>
    <rPh sb="0" eb="2">
      <t>ホクベイ</t>
    </rPh>
    <phoneticPr fontId="1"/>
  </si>
  <si>
    <r>
      <rPr>
        <sz val="7"/>
        <color rgb="FF000062"/>
        <rFont val="Noto Sans CJK JP Regular"/>
        <family val="2"/>
        <charset val="128"/>
      </rPr>
      <t>欧州</t>
    </r>
    <rPh sb="0" eb="2">
      <t>オウシュウ</t>
    </rPh>
    <phoneticPr fontId="1"/>
  </si>
  <si>
    <r>
      <rPr>
        <sz val="7"/>
        <color rgb="FF000062"/>
        <rFont val="Noto Sans CJK JP Regular"/>
        <family val="2"/>
        <charset val="128"/>
      </rPr>
      <t>アジア・パシフィック</t>
    </r>
    <r>
      <rPr>
        <sz val="7"/>
        <color rgb="FF000062"/>
        <rFont val="Graphik Regular"/>
        <family val="2"/>
      </rPr>
      <t xml:space="preserve">  </t>
    </r>
    <phoneticPr fontId="1"/>
  </si>
  <si>
    <r>
      <rPr>
        <sz val="7"/>
        <color rgb="FF000062"/>
        <rFont val="Noto Sans CJK JP Regular"/>
        <family val="2"/>
        <charset val="128"/>
      </rPr>
      <t>東アジア</t>
    </r>
    <rPh sb="0" eb="1">
      <t>ヒガシ</t>
    </rPh>
    <phoneticPr fontId="1"/>
  </si>
  <si>
    <r>
      <rPr>
        <sz val="7"/>
        <color rgb="FF000062"/>
        <rFont val="Noto Sans CJK JP Regular"/>
        <family val="2"/>
        <charset val="128"/>
      </rPr>
      <t>中華圏</t>
    </r>
    <rPh sb="0" eb="2">
      <t>チュウカ</t>
    </rPh>
    <rPh sb="2" eb="3">
      <t>ケン</t>
    </rPh>
    <phoneticPr fontId="1"/>
  </si>
  <si>
    <r>
      <rPr>
        <sz val="7"/>
        <color rgb="FF000062"/>
        <rFont val="Noto Sans CJK JP Regular"/>
        <family val="2"/>
        <charset val="128"/>
      </rPr>
      <t>オセアニア</t>
    </r>
    <r>
      <rPr>
        <sz val="7"/>
        <color rgb="FF000062"/>
        <rFont val="Graphik Regular"/>
        <family val="2"/>
      </rPr>
      <t>/</t>
    </r>
    <r>
      <rPr>
        <sz val="7"/>
        <color rgb="FF000062"/>
        <rFont val="Noto Sans CJK JP Regular"/>
        <family val="2"/>
        <charset val="128"/>
      </rPr>
      <t>東南・南アジア</t>
    </r>
    <r>
      <rPr>
        <sz val="7"/>
        <color rgb="FF000062"/>
        <rFont val="Graphik Regular"/>
        <family val="2"/>
      </rPr>
      <t xml:space="preserve">   </t>
    </r>
    <phoneticPr fontId="1"/>
  </si>
  <si>
    <r>
      <rPr>
        <sz val="7"/>
        <color rgb="FF000062"/>
        <rFont val="Noto Sans CJK JP Regular"/>
        <family val="2"/>
        <charset val="128"/>
      </rPr>
      <t>オセアニア</t>
    </r>
    <phoneticPr fontId="1"/>
  </si>
  <si>
    <r>
      <rPr>
        <sz val="7"/>
        <color rgb="FF000062"/>
        <rFont val="Noto Sans CJK JP Regular"/>
        <family val="2"/>
        <charset val="128"/>
      </rPr>
      <t>東南・南アジア</t>
    </r>
    <r>
      <rPr>
        <sz val="7"/>
        <color rgb="FF000062"/>
        <rFont val="Graphik Regular"/>
        <family val="2"/>
      </rPr>
      <t xml:space="preserve">  </t>
    </r>
    <rPh sb="0" eb="2">
      <t>トウナン</t>
    </rPh>
    <rPh sb="3" eb="4">
      <t>ミナミ</t>
    </rPh>
    <phoneticPr fontId="1"/>
  </si>
  <si>
    <r>
      <rPr>
        <sz val="7"/>
        <color rgb="FF000062"/>
        <rFont val="Noto Sans CJK JP Regular"/>
        <family val="2"/>
        <charset val="128"/>
      </rPr>
      <t>その他事業（ホグロフス）</t>
    </r>
    <rPh sb="2" eb="3">
      <t>タ</t>
    </rPh>
    <rPh sb="3" eb="5">
      <t>ジギョウ</t>
    </rPh>
    <phoneticPr fontId="1"/>
  </si>
  <si>
    <r>
      <rPr>
        <sz val="7"/>
        <color rgb="FF000062"/>
        <rFont val="Noto Sans CJK JP Regular"/>
        <family val="2"/>
        <charset val="128"/>
      </rPr>
      <t>連結財政状態</t>
    </r>
    <rPh sb="0" eb="2">
      <t>レンケツ</t>
    </rPh>
    <rPh sb="2" eb="4">
      <t>ザイセイ</t>
    </rPh>
    <rPh sb="4" eb="6">
      <t>ジョウタイ</t>
    </rPh>
    <phoneticPr fontId="1"/>
  </si>
  <si>
    <r>
      <rPr>
        <sz val="7"/>
        <color rgb="FF000062"/>
        <rFont val="Noto Sans CJK JP Regular"/>
        <family val="2"/>
        <charset val="128"/>
      </rPr>
      <t>連結経営成績</t>
    </r>
    <rPh sb="0" eb="2">
      <t>レンケツ</t>
    </rPh>
    <rPh sb="2" eb="4">
      <t>ケイエイ</t>
    </rPh>
    <rPh sb="4" eb="6">
      <t>セイセキ</t>
    </rPh>
    <phoneticPr fontId="1"/>
  </si>
  <si>
    <r>
      <t>1</t>
    </r>
    <r>
      <rPr>
        <sz val="7"/>
        <color rgb="FF000062"/>
        <rFont val="Noto Sans CJK JP Regular"/>
        <family val="2"/>
        <charset val="128"/>
      </rPr>
      <t>株当たり当期純利益</t>
    </r>
    <rPh sb="1" eb="2">
      <t>カブ</t>
    </rPh>
    <rPh sb="2" eb="3">
      <t>ア</t>
    </rPh>
    <rPh sb="5" eb="7">
      <t>トウキ</t>
    </rPh>
    <rPh sb="7" eb="10">
      <t>ジュンリエキ</t>
    </rPh>
    <phoneticPr fontId="1"/>
  </si>
  <si>
    <r>
      <rPr>
        <sz val="7"/>
        <color rgb="FF000062"/>
        <rFont val="Noto Sans CJK JP Regular"/>
        <family val="2"/>
        <charset val="128"/>
      </rPr>
      <t xml:space="preserve">潜在株式調整後
</t>
    </r>
    <r>
      <rPr>
        <sz val="7"/>
        <color rgb="FF000062"/>
        <rFont val="Graphik Regular"/>
        <family val="2"/>
      </rPr>
      <t>1</t>
    </r>
    <r>
      <rPr>
        <sz val="7"/>
        <color rgb="FF000062"/>
        <rFont val="Noto Sans CJK JP Regular"/>
        <family val="2"/>
        <charset val="128"/>
      </rPr>
      <t>株当たり当期純利益</t>
    </r>
    <phoneticPr fontId="1"/>
  </si>
  <si>
    <r>
      <rPr>
        <sz val="7"/>
        <color rgb="FF000062"/>
        <rFont val="Noto Sans CJK JP Regular"/>
        <family val="2"/>
        <charset val="128"/>
      </rPr>
      <t>総資産当期純利益率</t>
    </r>
    <rPh sb="0" eb="3">
      <t>ソウシサン</t>
    </rPh>
    <rPh sb="3" eb="5">
      <t>トウキ</t>
    </rPh>
    <rPh sb="5" eb="8">
      <t>ジュンリエキ</t>
    </rPh>
    <rPh sb="8" eb="9">
      <t>リツ</t>
    </rPh>
    <phoneticPr fontId="1"/>
  </si>
  <si>
    <r>
      <rPr>
        <sz val="7"/>
        <color rgb="FF000062"/>
        <rFont val="Noto Sans CJK JP Regular"/>
        <family val="2"/>
        <charset val="128"/>
      </rPr>
      <t>総資産経常利益率</t>
    </r>
    <phoneticPr fontId="1"/>
  </si>
  <si>
    <r>
      <rPr>
        <sz val="7"/>
        <color rgb="FF000062"/>
        <rFont val="Noto Sans CJK JP Regular"/>
        <family val="2"/>
        <charset val="128"/>
      </rPr>
      <t>売上高営業利益率</t>
    </r>
    <phoneticPr fontId="1"/>
  </si>
  <si>
    <r>
      <rPr>
        <sz val="7"/>
        <color rgb="FF000062"/>
        <rFont val="Noto Sans CJK JP Regular"/>
        <family val="2"/>
        <charset val="128"/>
      </rPr>
      <t>株価収益率</t>
    </r>
    <rPh sb="0" eb="2">
      <t>カブカ</t>
    </rPh>
    <rPh sb="2" eb="4">
      <t>シュウエキ</t>
    </rPh>
    <rPh sb="4" eb="5">
      <t>リツ</t>
    </rPh>
    <phoneticPr fontId="1"/>
  </si>
  <si>
    <r>
      <rPr>
        <sz val="7"/>
        <color rgb="FF000062"/>
        <rFont val="Noto Sans CJK JP Regular"/>
        <family val="2"/>
        <charset val="128"/>
      </rPr>
      <t>自己資本比率</t>
    </r>
    <phoneticPr fontId="1"/>
  </si>
  <si>
    <r>
      <t>1</t>
    </r>
    <r>
      <rPr>
        <sz val="7"/>
        <color rgb="FF000062"/>
        <rFont val="Noto Sans CJK JP Regular"/>
        <family val="2"/>
        <charset val="128"/>
      </rPr>
      <t>株当たり純資産</t>
    </r>
    <phoneticPr fontId="1"/>
  </si>
  <si>
    <r>
      <rPr>
        <sz val="7"/>
        <color rgb="FF000062"/>
        <rFont val="Noto Sans CJK JP Regular"/>
        <family val="2"/>
        <charset val="128"/>
      </rPr>
      <t>配当の状況</t>
    </r>
    <rPh sb="0" eb="2">
      <t>ハイトウ</t>
    </rPh>
    <rPh sb="3" eb="5">
      <t>ジョウキョウ</t>
    </rPh>
    <phoneticPr fontId="1"/>
  </si>
  <si>
    <r>
      <rPr>
        <sz val="7"/>
        <color rgb="FF000062"/>
        <rFont val="Noto Sans CJK JP Regular"/>
        <family val="2"/>
        <charset val="128"/>
      </rPr>
      <t>年間配当金</t>
    </r>
    <rPh sb="0" eb="2">
      <t>ネンカン</t>
    </rPh>
    <rPh sb="2" eb="5">
      <t>ハイトウキン</t>
    </rPh>
    <phoneticPr fontId="1"/>
  </si>
  <si>
    <r>
      <rPr>
        <sz val="7"/>
        <color rgb="FF000062"/>
        <rFont val="Noto Sans CJK JP Regular"/>
        <family val="2"/>
        <charset val="128"/>
      </rPr>
      <t>配当金総額（合計）</t>
    </r>
    <rPh sb="0" eb="3">
      <t>ハイトウキン</t>
    </rPh>
    <rPh sb="3" eb="5">
      <t>ソウガク</t>
    </rPh>
    <rPh sb="6" eb="8">
      <t>ゴウケイ</t>
    </rPh>
    <phoneticPr fontId="1"/>
  </si>
  <si>
    <r>
      <rPr>
        <sz val="7"/>
        <color rgb="FF000062"/>
        <rFont val="Noto Sans CJK JP Regular"/>
        <family val="2"/>
        <charset val="128"/>
      </rPr>
      <t>配当性向（連結）</t>
    </r>
    <rPh sb="0" eb="2">
      <t>ハイトウ</t>
    </rPh>
    <rPh sb="2" eb="4">
      <t>セイコウ</t>
    </rPh>
    <rPh sb="5" eb="7">
      <t>レンケツ</t>
    </rPh>
    <phoneticPr fontId="1"/>
  </si>
  <si>
    <r>
      <rPr>
        <sz val="7"/>
        <color rgb="FF000062"/>
        <rFont val="Noto Sans CJK JP Regular"/>
        <family val="2"/>
        <charset val="128"/>
      </rPr>
      <t>純資産配当率（連結）</t>
    </r>
    <phoneticPr fontId="1"/>
  </si>
  <si>
    <r>
      <rPr>
        <sz val="7"/>
        <color rgb="FF000062"/>
        <rFont val="Noto Sans CJK JP Regular"/>
        <family val="2"/>
        <charset val="128"/>
      </rPr>
      <t>その他の指標等</t>
    </r>
    <rPh sb="2" eb="3">
      <t>ホカ</t>
    </rPh>
    <rPh sb="4" eb="6">
      <t>シヒョウ</t>
    </rPh>
    <rPh sb="6" eb="7">
      <t>トウ</t>
    </rPh>
    <phoneticPr fontId="1"/>
  </si>
  <si>
    <r>
      <rPr>
        <sz val="7"/>
        <color rgb="FF000062"/>
        <rFont val="Noto Sans CJK JP Regular"/>
        <family val="2"/>
        <charset val="128"/>
      </rPr>
      <t>連結子会社数</t>
    </r>
    <rPh sb="0" eb="2">
      <t>レンケツ</t>
    </rPh>
    <rPh sb="2" eb="5">
      <t>コガイシャ</t>
    </rPh>
    <rPh sb="5" eb="6">
      <t>スウ</t>
    </rPh>
    <phoneticPr fontId="1"/>
  </si>
  <si>
    <r>
      <rPr>
        <sz val="7"/>
        <color rgb="FF000062"/>
        <rFont val="Noto Sans CJK JP Regular"/>
        <family val="2"/>
        <charset val="128"/>
      </rPr>
      <t>連結従業員数</t>
    </r>
    <rPh sb="0" eb="2">
      <t>レンケツ</t>
    </rPh>
    <rPh sb="2" eb="5">
      <t>ジュウギョウイン</t>
    </rPh>
    <rPh sb="5" eb="6">
      <t>スウ</t>
    </rPh>
    <phoneticPr fontId="1"/>
  </si>
  <si>
    <r>
      <rPr>
        <sz val="7"/>
        <color rgb="FF000062"/>
        <rFont val="Noto Sans CJK JP Regular"/>
        <family val="2"/>
        <charset val="128"/>
      </rPr>
      <t>連結直営店舗数</t>
    </r>
    <rPh sb="0" eb="2">
      <t>レンケツ</t>
    </rPh>
    <rPh sb="2" eb="4">
      <t>チョクエイ</t>
    </rPh>
    <rPh sb="4" eb="7">
      <t>テンポスウ</t>
    </rPh>
    <phoneticPr fontId="1"/>
  </si>
  <si>
    <r>
      <rPr>
        <sz val="7"/>
        <color rgb="FF000062"/>
        <rFont val="Noto Sans CJK JP Regular"/>
        <family val="2"/>
        <charset val="128"/>
      </rPr>
      <t>連結売上高</t>
    </r>
    <r>
      <rPr>
        <sz val="7"/>
        <color rgb="FF000062"/>
        <rFont val="Graphik Regular"/>
        <family val="2"/>
      </rPr>
      <t>DTC</t>
    </r>
    <r>
      <rPr>
        <sz val="7"/>
        <color rgb="FF000062"/>
        <rFont val="Noto Sans CJK JP Regular"/>
        <family val="2"/>
        <charset val="128"/>
      </rPr>
      <t>比率</t>
    </r>
    <rPh sb="0" eb="2">
      <t>レンケツ</t>
    </rPh>
    <rPh sb="8" eb="10">
      <t>ヒリツ</t>
    </rPh>
    <phoneticPr fontId="1"/>
  </si>
  <si>
    <r>
      <rPr>
        <sz val="7"/>
        <color rgb="FF000062"/>
        <rFont val="Noto Sans CJK JP Regular"/>
        <family val="2"/>
        <charset val="128"/>
      </rPr>
      <t>上期</t>
    </r>
    <rPh sb="0" eb="2">
      <t>カミキ</t>
    </rPh>
    <phoneticPr fontId="1"/>
  </si>
  <si>
    <r>
      <rPr>
        <sz val="7"/>
        <color rgb="FF000062"/>
        <rFont val="Noto Sans CJK JP Regular"/>
        <family val="2"/>
        <charset val="128"/>
      </rPr>
      <t>下期</t>
    </r>
    <rPh sb="0" eb="2">
      <t>シモキ</t>
    </rPh>
    <phoneticPr fontId="1"/>
  </si>
  <si>
    <r>
      <rPr>
        <sz val="7"/>
        <color rgb="FF000062"/>
        <rFont val="Noto Sans CJK JP Regular"/>
        <family val="2"/>
        <charset val="128"/>
      </rPr>
      <t>通期</t>
    </r>
    <rPh sb="0" eb="2">
      <t>ツウキ</t>
    </rPh>
    <phoneticPr fontId="1"/>
  </si>
  <si>
    <r>
      <t>2010</t>
    </r>
    <r>
      <rPr>
        <sz val="7"/>
        <color rgb="FF000062"/>
        <rFont val="Noto Sans CJK JP Regular"/>
        <family val="2"/>
        <charset val="128"/>
      </rPr>
      <t xml:space="preserve">年
</t>
    </r>
    <r>
      <rPr>
        <sz val="7"/>
        <color rgb="FF000062"/>
        <rFont val="Graphik Regular"/>
        <family val="2"/>
      </rPr>
      <t>3</t>
    </r>
    <r>
      <rPr>
        <sz val="7"/>
        <color rgb="FF000062"/>
        <rFont val="Noto Sans CJK JP Regular"/>
        <family val="2"/>
        <charset val="128"/>
      </rPr>
      <t>月期</t>
    </r>
    <rPh sb="4" eb="5">
      <t>ネン</t>
    </rPh>
    <rPh sb="7" eb="9">
      <t>ガツキ</t>
    </rPh>
    <phoneticPr fontId="1"/>
  </si>
  <si>
    <r>
      <t>2011</t>
    </r>
    <r>
      <rPr>
        <sz val="7"/>
        <color rgb="FF000062"/>
        <rFont val="Noto Sans CJK JP Regular"/>
        <family val="2"/>
        <charset val="128"/>
      </rPr>
      <t xml:space="preserve">年
</t>
    </r>
    <r>
      <rPr>
        <sz val="7"/>
        <color rgb="FF000062"/>
        <rFont val="Graphik Regular"/>
        <family val="2"/>
      </rPr>
      <t>3</t>
    </r>
    <r>
      <rPr>
        <sz val="7"/>
        <color rgb="FF000062"/>
        <rFont val="Noto Sans CJK JP Regular"/>
        <family val="2"/>
        <charset val="128"/>
      </rPr>
      <t>月期</t>
    </r>
    <phoneticPr fontId="1"/>
  </si>
  <si>
    <r>
      <t>2012</t>
    </r>
    <r>
      <rPr>
        <sz val="7"/>
        <color rgb="FF000062"/>
        <rFont val="Noto Sans CJK JP Regular"/>
        <family val="2"/>
        <charset val="128"/>
      </rPr>
      <t xml:space="preserve">年
</t>
    </r>
    <r>
      <rPr>
        <sz val="7"/>
        <color rgb="FF000062"/>
        <rFont val="Graphik Regular"/>
        <family val="2"/>
      </rPr>
      <t>3</t>
    </r>
    <r>
      <rPr>
        <sz val="7"/>
        <color rgb="FF000062"/>
        <rFont val="Noto Sans CJK JP Regular"/>
        <family val="2"/>
        <charset val="128"/>
      </rPr>
      <t>月期</t>
    </r>
    <phoneticPr fontId="1"/>
  </si>
  <si>
    <r>
      <t>2013</t>
    </r>
    <r>
      <rPr>
        <sz val="7"/>
        <color rgb="FF000062"/>
        <rFont val="Noto Sans CJK JP Regular"/>
        <family val="2"/>
        <charset val="128"/>
      </rPr>
      <t xml:space="preserve">年
</t>
    </r>
    <r>
      <rPr>
        <sz val="7"/>
        <color rgb="FF000062"/>
        <rFont val="Graphik Regular"/>
        <family val="2"/>
      </rPr>
      <t>3</t>
    </r>
    <r>
      <rPr>
        <sz val="7"/>
        <color rgb="FF000062"/>
        <rFont val="Noto Sans CJK JP Regular"/>
        <family val="2"/>
        <charset val="128"/>
      </rPr>
      <t>月期</t>
    </r>
    <phoneticPr fontId="1"/>
  </si>
  <si>
    <r>
      <t>2014</t>
    </r>
    <r>
      <rPr>
        <sz val="7"/>
        <color rgb="FF000062"/>
        <rFont val="Noto Sans CJK JP Regular"/>
        <family val="2"/>
        <charset val="128"/>
      </rPr>
      <t xml:space="preserve">年
</t>
    </r>
    <r>
      <rPr>
        <sz val="7"/>
        <color rgb="FF000062"/>
        <rFont val="Graphik Regular"/>
        <family val="2"/>
      </rPr>
      <t>3</t>
    </r>
    <r>
      <rPr>
        <sz val="7"/>
        <color rgb="FF000062"/>
        <rFont val="Noto Sans CJK JP Regular"/>
        <family val="2"/>
        <charset val="128"/>
      </rPr>
      <t>月期</t>
    </r>
    <phoneticPr fontId="1"/>
  </si>
  <si>
    <r>
      <t>2015</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phoneticPr fontId="1"/>
  </si>
  <si>
    <r>
      <t>2016</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phoneticPr fontId="1"/>
  </si>
  <si>
    <r>
      <t>2017</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phoneticPr fontId="1"/>
  </si>
  <si>
    <r>
      <t>2018</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phoneticPr fontId="1"/>
  </si>
  <si>
    <r>
      <rPr>
        <sz val="7"/>
        <color rgb="FF000062"/>
        <rFont val="Noto Sans CJK JP Regular"/>
        <family val="2"/>
        <charset val="128"/>
      </rPr>
      <t>持分法による投資損益</t>
    </r>
    <phoneticPr fontId="1"/>
  </si>
  <si>
    <r>
      <rPr>
        <sz val="7"/>
        <color rgb="FF000062"/>
        <rFont val="ＭＳ Ｐゴシック"/>
        <family val="2"/>
        <charset val="128"/>
      </rPr>
      <t>追加分：次回整理</t>
    </r>
    <rPh sb="0" eb="3">
      <t>ツイカブン</t>
    </rPh>
    <rPh sb="4" eb="6">
      <t>ジカイ</t>
    </rPh>
    <rPh sb="6" eb="8">
      <t>セイリ</t>
    </rPh>
    <phoneticPr fontId="1"/>
  </si>
  <si>
    <r>
      <rPr>
        <sz val="7"/>
        <color rgb="FF000062"/>
        <rFont val="Noto Sans CJK JP Regular"/>
        <family val="2"/>
        <charset val="128"/>
      </rPr>
      <t>設備補助金収入</t>
    </r>
  </si>
  <si>
    <r>
      <rPr>
        <sz val="7"/>
        <color rgb="FF000062"/>
        <rFont val="Noto Sans CJK JP Regular"/>
        <family val="2"/>
        <charset val="128"/>
      </rPr>
      <t>無形固定資産の売却による収入</t>
    </r>
  </si>
  <si>
    <r>
      <rPr>
        <sz val="7"/>
        <color rgb="FF000062"/>
        <rFont val="Noto Sans CJK JP Regular"/>
        <family val="2"/>
        <charset val="128"/>
      </rPr>
      <t>子会社出資金の取得による支出</t>
    </r>
    <phoneticPr fontId="1"/>
  </si>
  <si>
    <r>
      <rPr>
        <sz val="7"/>
        <color rgb="FF000062"/>
        <rFont val="Noto Sans CJK JP Regular"/>
        <family val="2"/>
        <charset val="128"/>
      </rPr>
      <t>関係会社株式の取得による支出</t>
    </r>
    <phoneticPr fontId="1"/>
  </si>
  <si>
    <r>
      <rPr>
        <sz val="7"/>
        <color rgb="FF000062"/>
        <rFont val="Noto Sans CJK JP Regular"/>
        <family val="2"/>
        <charset val="128"/>
      </rPr>
      <t>関係会社株式の売却による収入</t>
    </r>
    <phoneticPr fontId="1"/>
  </si>
  <si>
    <r>
      <rPr>
        <sz val="7"/>
        <color rgb="FF000062"/>
        <rFont val="Noto Sans CJK JP Regular"/>
        <family val="2"/>
        <charset val="128"/>
      </rPr>
      <t>連結の範囲の変更を伴う子会社株式の取得による支出</t>
    </r>
    <phoneticPr fontId="1"/>
  </si>
  <si>
    <r>
      <rPr>
        <sz val="7"/>
        <color rgb="FF000062"/>
        <rFont val="Noto Sans CJK JP Regular"/>
        <family val="2"/>
        <charset val="128"/>
      </rPr>
      <t>連結の範囲の変更を伴う子会社株式の売却による収入</t>
    </r>
    <phoneticPr fontId="1"/>
  </si>
  <si>
    <r>
      <rPr>
        <sz val="7"/>
        <color rgb="FF000062"/>
        <rFont val="Noto Sans CJK JP Regular"/>
        <family val="2"/>
        <charset val="128"/>
      </rPr>
      <t>事業譲渡による収入</t>
    </r>
    <phoneticPr fontId="1"/>
  </si>
  <si>
    <r>
      <rPr>
        <sz val="7"/>
        <color rgb="FF000062"/>
        <rFont val="Noto Sans CJK JP Regular"/>
        <family val="2"/>
        <charset val="128"/>
      </rPr>
      <t>事業譲受による支出</t>
    </r>
    <phoneticPr fontId="1"/>
  </si>
  <si>
    <r>
      <rPr>
        <sz val="7"/>
        <color rgb="FF000062"/>
        <rFont val="Noto Sans CJK JP Regular"/>
        <family val="2"/>
        <charset val="128"/>
      </rPr>
      <t>社債の発行による収入</t>
    </r>
    <phoneticPr fontId="1"/>
  </si>
  <si>
    <r>
      <rPr>
        <sz val="7"/>
        <color rgb="FF000062"/>
        <rFont val="Noto Sans CJK JP Regular"/>
        <family val="2"/>
        <charset val="128"/>
      </rPr>
      <t>新株予約権付社債の発行による収入</t>
    </r>
    <phoneticPr fontId="1"/>
  </si>
  <si>
    <r>
      <rPr>
        <sz val="7"/>
        <color rgb="FF000062"/>
        <rFont val="Noto Sans CJK JP Regular"/>
        <family val="2"/>
        <charset val="128"/>
      </rPr>
      <t>子会社の自己株式の取得による支出</t>
    </r>
    <phoneticPr fontId="1"/>
  </si>
  <si>
    <r>
      <rPr>
        <sz val="7"/>
        <color rgb="FF000062"/>
        <rFont val="Noto Sans CJK JP Regular"/>
        <family val="2"/>
        <charset val="128"/>
      </rPr>
      <t>非支配株主からの払込みによる収入</t>
    </r>
    <phoneticPr fontId="1"/>
  </si>
  <si>
    <r>
      <rPr>
        <sz val="7"/>
        <color rgb="FF000062"/>
        <rFont val="Noto Sans CJK JP Regular"/>
        <family val="2"/>
        <charset val="128"/>
      </rPr>
      <t>連結の範囲の変更を伴わない子会社株式の取得による支出</t>
    </r>
    <phoneticPr fontId="1"/>
  </si>
  <si>
    <r>
      <t>2014</t>
    </r>
    <r>
      <rPr>
        <sz val="7"/>
        <color theme="1"/>
        <rFont val="Noto Sans CJK JP Regular"/>
        <family val="2"/>
        <charset val="128"/>
      </rPr>
      <t>年</t>
    </r>
    <r>
      <rPr>
        <sz val="7"/>
        <color theme="1"/>
        <rFont val="Graphik Regular"/>
        <family val="2"/>
      </rPr>
      <t>12</t>
    </r>
    <r>
      <rPr>
        <sz val="7"/>
        <color theme="1"/>
        <rFont val="Noto Sans CJK JP Regular"/>
        <family val="2"/>
        <charset val="128"/>
      </rPr>
      <t>月期は決算期変更の経過期間となることから株式会社アシックスおよび国内連結子会社は</t>
    </r>
    <r>
      <rPr>
        <sz val="7"/>
        <color theme="1"/>
        <rFont val="Graphik Regular"/>
        <family val="2"/>
      </rPr>
      <t xml:space="preserve"> 2014</t>
    </r>
    <r>
      <rPr>
        <sz val="7"/>
        <color theme="1"/>
        <rFont val="Noto Sans CJK JP Regular"/>
        <family val="2"/>
        <charset val="128"/>
      </rPr>
      <t>年</t>
    </r>
    <r>
      <rPr>
        <sz val="7"/>
        <color theme="1"/>
        <rFont val="Graphik Regular"/>
        <family val="2"/>
      </rPr>
      <t>4</t>
    </r>
    <r>
      <rPr>
        <sz val="7"/>
        <color theme="1"/>
        <rFont val="Noto Sans CJK JP Regular"/>
        <family val="2"/>
        <charset val="128"/>
      </rPr>
      <t>月～</t>
    </r>
    <r>
      <rPr>
        <sz val="7"/>
        <color theme="1"/>
        <rFont val="Graphik Regular"/>
        <family val="2"/>
      </rPr>
      <t>12</t>
    </r>
    <r>
      <rPr>
        <sz val="7"/>
        <color theme="1"/>
        <rFont val="Noto Sans CJK JP Regular"/>
        <family val="2"/>
        <charset val="128"/>
      </rPr>
      <t>月の</t>
    </r>
    <r>
      <rPr>
        <sz val="7"/>
        <color theme="1"/>
        <rFont val="Graphik Regular"/>
        <family val="2"/>
      </rPr>
      <t>9</t>
    </r>
    <r>
      <rPr>
        <sz val="7"/>
        <color theme="1"/>
        <rFont val="Noto Sans CJK JP Regular"/>
        <family val="2"/>
        <charset val="128"/>
      </rPr>
      <t>ヶ月間、海外連結子会社は</t>
    </r>
    <r>
      <rPr>
        <sz val="7"/>
        <color theme="1"/>
        <rFont val="Graphik Regular"/>
        <family val="2"/>
      </rPr>
      <t xml:space="preserve"> 2014</t>
    </r>
    <r>
      <rPr>
        <sz val="7"/>
        <color theme="1"/>
        <rFont val="Noto Sans CJK JP Regular"/>
        <family val="2"/>
        <charset val="128"/>
      </rPr>
      <t>年</t>
    </r>
    <r>
      <rPr>
        <sz val="7"/>
        <color theme="1"/>
        <rFont val="Graphik Regular"/>
        <family val="2"/>
      </rPr>
      <t>1</t>
    </r>
    <r>
      <rPr>
        <sz val="7"/>
        <color theme="1"/>
        <rFont val="Noto Sans CJK JP Regular"/>
        <family val="2"/>
        <charset val="128"/>
      </rPr>
      <t>月～</t>
    </r>
    <r>
      <rPr>
        <sz val="7"/>
        <color theme="1"/>
        <rFont val="Graphik Regular"/>
        <family val="2"/>
      </rPr>
      <t>12</t>
    </r>
    <r>
      <rPr>
        <sz val="7"/>
        <color theme="1"/>
        <rFont val="Noto Sans CJK JP Regular"/>
        <family val="2"/>
        <charset val="128"/>
      </rPr>
      <t>月の</t>
    </r>
    <r>
      <rPr>
        <sz val="7"/>
        <color theme="1"/>
        <rFont val="Graphik Regular"/>
        <family val="2"/>
      </rPr>
      <t xml:space="preserve"> 12</t>
    </r>
    <r>
      <rPr>
        <sz val="7"/>
        <color theme="1"/>
        <rFont val="Noto Sans CJK JP Regular"/>
        <family val="2"/>
        <charset val="128"/>
      </rPr>
      <t>ヶ月間を連結対象期間としております。</t>
    </r>
    <rPh sb="27" eb="29">
      <t>カブシキ</t>
    </rPh>
    <rPh sb="29" eb="31">
      <t>ガイシャ</t>
    </rPh>
    <phoneticPr fontId="1"/>
  </si>
  <si>
    <r>
      <rPr>
        <sz val="7"/>
        <color theme="1"/>
        <rFont val="Noto Sans CJK JP Regular"/>
        <family val="2"/>
        <charset val="128"/>
      </rPr>
      <t>単位：百万円</t>
    </r>
    <rPh sb="0" eb="2">
      <t>タンイ</t>
    </rPh>
    <rPh sb="3" eb="6">
      <t>ヒャクマンエン</t>
    </rPh>
    <phoneticPr fontId="1"/>
  </si>
  <si>
    <r>
      <rPr>
        <sz val="7"/>
        <color theme="1"/>
        <rFont val="Noto Sans CJK JP Regular"/>
        <family val="2"/>
        <charset val="128"/>
      </rPr>
      <t>連結</t>
    </r>
    <rPh sb="0" eb="2">
      <t>レンケツ</t>
    </rPh>
    <phoneticPr fontId="1"/>
  </si>
  <si>
    <r>
      <rPr>
        <sz val="7"/>
        <color theme="1"/>
        <rFont val="Noto Sans CJK JP Regular"/>
        <family val="2"/>
        <charset val="128"/>
      </rPr>
      <t>その他</t>
    </r>
    <rPh sb="2" eb="3">
      <t>タ</t>
    </rPh>
    <phoneticPr fontId="1"/>
  </si>
  <si>
    <r>
      <rPr>
        <sz val="7"/>
        <color theme="1"/>
        <rFont val="Noto Sans CJK JP Regular"/>
        <family val="2"/>
        <charset val="128"/>
      </rPr>
      <t>その他地域</t>
    </r>
    <rPh sb="2" eb="3">
      <t>タ</t>
    </rPh>
    <rPh sb="3" eb="5">
      <t>チイキ</t>
    </rPh>
    <phoneticPr fontId="1"/>
  </si>
  <si>
    <t>2019年12月期より「日本地域」、「北米地域」、「欧州地域」（中近東・アフリカを含む）、「中華圏地域」、「オセアニア地域」、「東南・南アジア地域」、「その他地域」として再編しました。これに伴い、「米州地域」に含めておりました南米子会社などを「その他地域」に移管しました。なお、2018年12月期のセグメント情報については、変更後の区分方法により作成したものを記載しております。</t>
    <rPh sb="4" eb="5">
      <t>ネン</t>
    </rPh>
    <rPh sb="7" eb="9">
      <t>ガツキ</t>
    </rPh>
    <rPh sb="12" eb="14">
      <t>ニホン</t>
    </rPh>
    <rPh sb="14" eb="16">
      <t>チイキ</t>
    </rPh>
    <rPh sb="19" eb="21">
      <t>ホクベイ</t>
    </rPh>
    <rPh sb="21" eb="23">
      <t>チイキ</t>
    </rPh>
    <rPh sb="26" eb="28">
      <t>オウシュウ</t>
    </rPh>
    <rPh sb="28" eb="30">
      <t>チイキ</t>
    </rPh>
    <rPh sb="32" eb="35">
      <t>チュウキントウ</t>
    </rPh>
    <rPh sb="41" eb="42">
      <t>フク</t>
    </rPh>
    <rPh sb="46" eb="48">
      <t>チュウカ</t>
    </rPh>
    <rPh sb="48" eb="49">
      <t>ケン</t>
    </rPh>
    <rPh sb="49" eb="51">
      <t>チイキ</t>
    </rPh>
    <rPh sb="59" eb="61">
      <t>チイキ</t>
    </rPh>
    <rPh sb="64" eb="66">
      <t>トウナン</t>
    </rPh>
    <rPh sb="67" eb="68">
      <t>ミナミ</t>
    </rPh>
    <rPh sb="71" eb="73">
      <t>チイキ</t>
    </rPh>
    <rPh sb="78" eb="79">
      <t>タ</t>
    </rPh>
    <rPh sb="79" eb="81">
      <t>チイキ</t>
    </rPh>
    <rPh sb="85" eb="87">
      <t>サイヘン</t>
    </rPh>
    <rPh sb="95" eb="96">
      <t>トモナ</t>
    </rPh>
    <rPh sb="99" eb="100">
      <t>ベイ</t>
    </rPh>
    <rPh sb="100" eb="101">
      <t>シュウ</t>
    </rPh>
    <rPh sb="101" eb="103">
      <t>チイキ</t>
    </rPh>
    <rPh sb="105" eb="106">
      <t>フク</t>
    </rPh>
    <rPh sb="113" eb="115">
      <t>ナンベイ</t>
    </rPh>
    <rPh sb="115" eb="118">
      <t>コガイシャ</t>
    </rPh>
    <rPh sb="124" eb="125">
      <t>タ</t>
    </rPh>
    <rPh sb="125" eb="127">
      <t>チイキ</t>
    </rPh>
    <rPh sb="129" eb="131">
      <t>イカン</t>
    </rPh>
    <rPh sb="143" eb="144">
      <t>ネン</t>
    </rPh>
    <rPh sb="146" eb="148">
      <t>ガツキ</t>
    </rPh>
    <rPh sb="154" eb="156">
      <t>ジョウホウ</t>
    </rPh>
    <rPh sb="162" eb="164">
      <t>ヘンコウ</t>
    </rPh>
    <rPh sb="164" eb="165">
      <t>ゴ</t>
    </rPh>
    <rPh sb="166" eb="168">
      <t>クブン</t>
    </rPh>
    <rPh sb="168" eb="170">
      <t>ホウホウ</t>
    </rPh>
    <rPh sb="173" eb="175">
      <t>サクセイ</t>
    </rPh>
    <rPh sb="180" eb="182">
      <t>キサイ</t>
    </rPh>
    <phoneticPr fontId="1"/>
  </si>
  <si>
    <t>The Group’s reportable segments were reclassified from FY2019 into “Japanese region,” “North American region,” “European region” (including the Middle East and Africa), “Greater China region,” “Oceanian region,” “Southeast and South Asian region,” and “Other regions.” In line with this change, subsidiaries in South America, which previously fell under the “American region,” have been transferred to “Other regions.” Segment information for FY2018 presented has been prepared based on the new classification.</t>
    <phoneticPr fontId="1"/>
  </si>
  <si>
    <t>言語を選択してください / 
Select Language　→</t>
    <rPh sb="0" eb="2">
      <t>ゲンゴ</t>
    </rPh>
    <rPh sb="3" eb="5">
      <t>センタク</t>
    </rPh>
    <phoneticPr fontId="1"/>
  </si>
  <si>
    <t>親会社株主に帰属する当期純利益</t>
    <phoneticPr fontId="1"/>
  </si>
  <si>
    <t>14.1倍</t>
    <rPh sb="4" eb="5">
      <t>バイ</t>
    </rPh>
    <phoneticPr fontId="1"/>
  </si>
  <si>
    <t>21.7倍</t>
    <rPh sb="4" eb="5">
      <t>バイ</t>
    </rPh>
    <phoneticPr fontId="1"/>
  </si>
  <si>
    <t>23.9倍</t>
    <rPh sb="4" eb="5">
      <t>バイ</t>
    </rPh>
    <phoneticPr fontId="1"/>
  </si>
  <si>
    <t>24.7倍</t>
    <rPh sb="4" eb="5">
      <t>バイ</t>
    </rPh>
    <phoneticPr fontId="1"/>
  </si>
  <si>
    <t>46.8倍</t>
    <rPh sb="4" eb="5">
      <t>バイ</t>
    </rPh>
    <phoneticPr fontId="1"/>
  </si>
  <si>
    <t>28.5倍</t>
    <rPh sb="4" eb="5">
      <t>バイ</t>
    </rPh>
    <phoneticPr fontId="1"/>
  </si>
  <si>
    <t>26.3倍</t>
    <rPh sb="4" eb="5">
      <t>バイ</t>
    </rPh>
    <phoneticPr fontId="1"/>
  </si>
  <si>
    <t>47.9倍</t>
    <rPh sb="4" eb="5">
      <t>バイ</t>
    </rPh>
    <phoneticPr fontId="1"/>
  </si>
  <si>
    <r>
      <t>2014</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r>
      <rPr>
        <sz val="7"/>
        <color rgb="FF000062"/>
        <rFont val="Graphik Regular"/>
        <family val="2"/>
      </rPr>
      <t xml:space="preserve"> *</t>
    </r>
    <r>
      <rPr>
        <vertAlign val="superscript"/>
        <sz val="7"/>
        <color rgb="FF000062"/>
        <rFont val="Graphik Regular"/>
        <family val="2"/>
      </rPr>
      <t>1</t>
    </r>
    <phoneticPr fontId="1"/>
  </si>
  <si>
    <r>
      <t>FY14 *</t>
    </r>
    <r>
      <rPr>
        <vertAlign val="superscript"/>
        <sz val="7"/>
        <color rgb="FF000062"/>
        <rFont val="Graphik Regular"/>
        <family val="2"/>
      </rPr>
      <t>1</t>
    </r>
    <phoneticPr fontId="1"/>
  </si>
  <si>
    <t>*2</t>
    <phoneticPr fontId="1"/>
  </si>
  <si>
    <t>*1</t>
    <phoneticPr fontId="1"/>
  </si>
  <si>
    <r>
      <t>2021</t>
    </r>
    <r>
      <rPr>
        <sz val="7"/>
        <color rgb="FF000062"/>
        <rFont val="ＭＳ Ｐゴシック"/>
        <family val="2"/>
        <charset val="128"/>
      </rPr>
      <t>年</t>
    </r>
    <r>
      <rPr>
        <sz val="7"/>
        <color rgb="FF000062"/>
        <rFont val="Graphik Regular"/>
        <family val="2"/>
      </rPr>
      <t>12</t>
    </r>
    <r>
      <rPr>
        <sz val="7"/>
        <color rgb="FF000062"/>
        <rFont val="ＭＳ Ｐゴシック"/>
        <family val="2"/>
        <charset val="128"/>
      </rPr>
      <t>月期</t>
    </r>
    <phoneticPr fontId="1"/>
  </si>
  <si>
    <t>FY21</t>
    <phoneticPr fontId="1"/>
  </si>
  <si>
    <t>財務指標</t>
    <rPh sb="2" eb="4">
      <t>シヒョウ</t>
    </rPh>
    <phoneticPr fontId="1"/>
  </si>
  <si>
    <r>
      <t>ROA(</t>
    </r>
    <r>
      <rPr>
        <sz val="7"/>
        <color rgb="FF000062"/>
        <rFont val="ＭＳ Ｐゴシック"/>
        <family val="3"/>
        <charset val="128"/>
      </rPr>
      <t>総資産当期純利益率</t>
    </r>
    <r>
      <rPr>
        <sz val="7"/>
        <color rgb="FF000062"/>
        <rFont val="Graphik Regular"/>
        <family val="2"/>
      </rPr>
      <t>)</t>
    </r>
    <rPh sb="4" eb="7">
      <t>ソウシサン</t>
    </rPh>
    <rPh sb="7" eb="9">
      <t>トウキ</t>
    </rPh>
    <rPh sb="9" eb="12">
      <t>ジュンリエキ</t>
    </rPh>
    <rPh sb="12" eb="13">
      <t>リツ</t>
    </rPh>
    <phoneticPr fontId="1"/>
  </si>
  <si>
    <r>
      <t>ROE(</t>
    </r>
    <r>
      <rPr>
        <sz val="7"/>
        <color rgb="FF000062"/>
        <rFont val="Noto Sans CJK JP Regular"/>
        <family val="2"/>
        <charset val="128"/>
      </rPr>
      <t>自己資本当期純利益率</t>
    </r>
    <r>
      <rPr>
        <sz val="7"/>
        <color rgb="FF000062"/>
        <rFont val="Graphik Regular"/>
        <family val="2"/>
      </rPr>
      <t>)</t>
    </r>
    <phoneticPr fontId="1"/>
  </si>
  <si>
    <r>
      <t>2019</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r>
      <rPr>
        <sz val="7"/>
        <color rgb="FF000062"/>
        <rFont val="Graphik Regular"/>
        <family val="2"/>
      </rPr>
      <t xml:space="preserve"> </t>
    </r>
    <r>
      <rPr>
        <vertAlign val="superscript"/>
        <sz val="7"/>
        <color rgb="FF000062"/>
        <rFont val="Graphik Regular"/>
        <family val="2"/>
      </rPr>
      <t>*2</t>
    </r>
    <phoneticPr fontId="1"/>
  </si>
  <si>
    <r>
      <t>2019</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r>
      <rPr>
        <sz val="7"/>
        <color rgb="FF000062"/>
        <rFont val="Graphik Regular"/>
        <family val="2"/>
      </rPr>
      <t/>
    </r>
    <phoneticPr fontId="1"/>
  </si>
  <si>
    <r>
      <t>2020</t>
    </r>
    <r>
      <rPr>
        <sz val="7"/>
        <color rgb="FF000062"/>
        <rFont val="Noto Sans CJK JP Regular"/>
        <family val="2"/>
        <charset val="128"/>
      </rPr>
      <t xml:space="preserve">年
</t>
    </r>
    <r>
      <rPr>
        <sz val="7"/>
        <color rgb="FF000062"/>
        <rFont val="Graphik Regular"/>
        <family val="2"/>
      </rPr>
      <t>12</t>
    </r>
    <r>
      <rPr>
        <sz val="7"/>
        <color rgb="FF000062"/>
        <rFont val="Noto Sans CJK JP Regular"/>
        <family val="2"/>
        <charset val="128"/>
      </rPr>
      <t>月期</t>
    </r>
    <r>
      <rPr>
        <sz val="7"/>
        <color rgb="FF000062"/>
        <rFont val="Graphik Regular"/>
        <family val="2"/>
      </rPr>
      <t/>
    </r>
    <phoneticPr fontId="1"/>
  </si>
  <si>
    <t>FY20</t>
    <phoneticPr fontId="1"/>
  </si>
  <si>
    <r>
      <t xml:space="preserve">FY19 </t>
    </r>
    <r>
      <rPr>
        <vertAlign val="superscript"/>
        <sz val="7"/>
        <color rgb="FF000062"/>
        <rFont val="Graphik Regular"/>
        <family val="2"/>
      </rPr>
      <t>*2</t>
    </r>
    <phoneticPr fontId="1"/>
  </si>
  <si>
    <r>
      <t>2021</t>
    </r>
    <r>
      <rPr>
        <b/>
        <sz val="7"/>
        <color rgb="FF000062"/>
        <rFont val="Noto Sans CJK JP Black"/>
        <family val="2"/>
        <charset val="128"/>
      </rPr>
      <t>年</t>
    </r>
    <r>
      <rPr>
        <b/>
        <sz val="7"/>
        <color rgb="FF000062"/>
        <rFont val="Graphik Regular"/>
        <family val="2"/>
      </rPr>
      <t>12</t>
    </r>
    <r>
      <rPr>
        <b/>
        <sz val="7"/>
        <color rgb="FF000062"/>
        <rFont val="Noto Sans CJK JP Black"/>
        <family val="2"/>
        <charset val="128"/>
      </rPr>
      <t>月期</t>
    </r>
    <rPh sb="4" eb="5">
      <t>ネン</t>
    </rPh>
    <rPh sb="7" eb="9">
      <t>ガツキ</t>
    </rPh>
    <phoneticPr fontId="1"/>
  </si>
  <si>
    <r>
      <t>FY2021</t>
    </r>
    <r>
      <rPr>
        <b/>
        <sz val="7"/>
        <color rgb="FF000062"/>
        <rFont val="ＭＳ Ｐゴシック"/>
        <family val="3"/>
        <charset val="128"/>
      </rPr>
      <t>　</t>
    </r>
    <phoneticPr fontId="1"/>
  </si>
  <si>
    <t>その他の指標</t>
    <rPh sb="2" eb="3">
      <t>ホカ</t>
    </rPh>
    <rPh sb="4" eb="6">
      <t>シヒョウ</t>
    </rPh>
    <phoneticPr fontId="1"/>
  </si>
  <si>
    <t>その他</t>
    <rPh sb="2" eb="3">
      <t>タ</t>
    </rPh>
    <phoneticPr fontId="1"/>
  </si>
  <si>
    <t>Other</t>
  </si>
  <si>
    <t>Financial Index</t>
    <phoneticPr fontId="1"/>
  </si>
  <si>
    <t>Other Index</t>
    <phoneticPr fontId="1"/>
  </si>
  <si>
    <t>Return on Assets</t>
    <phoneticPr fontId="1"/>
  </si>
  <si>
    <t>Return on Equity</t>
    <phoneticPr fontId="1"/>
  </si>
  <si>
    <t>2021年
12月期</t>
    <phoneticPr fontId="1"/>
  </si>
  <si>
    <t>49.6倍</t>
    <rPh sb="4" eb="5">
      <t>バイ</t>
    </rPh>
    <phoneticPr fontId="1"/>
  </si>
  <si>
    <t>2022年12月期</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</si>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</sst>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7" formatCode="&quot;¥&quot;#,##0.00;&quot;¥&quot;\-#,##0.00"/>
    <numFmt numFmtId="176" formatCode="0.0%"/>
    <numFmt numFmtId="177" formatCode="&quot;¥&quot;#,##0.00_);\(&quot;¥&quot;#,##0.00\)"/>
    <numFmt numFmtId="178" formatCode="#,##0.0&quot;%&quot;"/>
    <numFmt numFmtId="179" formatCode="&quot;¥&quot;#,##0.00;\-&quot;¥&quot;#,##0.00"/>
  </numFmts>
  <fonts count="22">
    <font>
      <sz val="11"/>
      <color theme="1"/>
      <name val="ＭＳ Ｐゴシック"/>
      <family val="2"/>
      <charset val="128"/>
      <scheme val="minor"/>
    </font>
    <font>
      <sz val="6"/>
      <name val="ＭＳ Ｐゴシック"/>
      <family val="2"/>
      <charset val="128"/>
      <scheme val="minor"/>
    </font>
    <font>
      <sz val="7"/>
      <color rgb="FF000062"/>
      <name val="Graphik Regular"/>
      <family val="2"/>
    </font>
    <font>
      <sz val="7"/>
      <color rgb="FF000062"/>
      <name val="ＭＳ Ｐゴシック"/>
      <family val="3"/>
      <charset val="128"/>
    </font>
    <font>
      <sz val="7"/>
      <color rgb="FF000062"/>
      <name val="Noto Sans CJK JP Regular"/>
      <family val="2"/>
      <charset val="128"/>
    </font>
    <font>
      <sz val="11"/>
      <color theme="1"/>
      <name val="ＭＳ Ｐゴシック"/>
      <family val="2"/>
      <charset val="128"/>
      <scheme val="minor"/>
    </font>
    <font>
      <sz val="7"/>
      <color rgb="FF000062"/>
      <name val="ＭＳ Ｐゴシック"/>
      <family val="2"/>
      <charset val="128"/>
    </font>
    <font>
      <sz val="7"/>
      <color theme="1"/>
      <name val="Graphik Regular"/>
      <family val="2"/>
    </font>
    <font>
      <sz val="7"/>
      <color rgb="FF000062"/>
      <name val="Noto Sans CJK JP Black"/>
      <family val="2"/>
      <charset val="128"/>
    </font>
    <font>
      <b/>
      <sz val="7"/>
      <color rgb="FF000062"/>
      <name val="Graphik Regular"/>
      <family val="2"/>
    </font>
    <font>
      <b/>
      <sz val="7"/>
      <color rgb="FF000062"/>
      <name val="ＭＳ Ｐゴシック"/>
      <family val="3"/>
      <charset val="128"/>
    </font>
    <font>
      <sz val="7"/>
      <color theme="1"/>
      <name val="Noto Sans CJK JP Regular"/>
      <family val="2"/>
      <charset val="128"/>
    </font>
    <font>
      <b/>
      <sz val="10"/>
      <color rgb="FF000062"/>
      <name val="Meiryo UI"/>
      <family val="3"/>
      <charset val="128"/>
    </font>
    <font>
      <sz val="11"/>
      <color rgb="FF000062"/>
      <name val="Meiryo UI"/>
      <family val="3"/>
      <charset val="128"/>
    </font>
    <font>
      <sz val="9"/>
      <color rgb="FF000062"/>
      <name val="Meiryo UI"/>
      <family val="3"/>
      <charset val="128"/>
    </font>
    <font>
      <sz val="10"/>
      <color rgb="FF000062"/>
      <name val="Meiryo UI"/>
      <family val="3"/>
      <charset val="128"/>
    </font>
    <font>
      <sz val="8"/>
      <color rgb="FF000062"/>
      <name val="Meiryo UI"/>
      <family val="3"/>
      <charset val="128"/>
    </font>
    <font>
      <sz val="7"/>
      <color rgb="FF000062"/>
      <name val="Meiryo UI"/>
      <family val="3"/>
      <charset val="128"/>
    </font>
    <font>
      <sz val="6"/>
      <color rgb="FF000062"/>
      <name val="Meiryo UI"/>
      <family val="3"/>
      <charset val="128"/>
    </font>
    <font>
      <vertAlign val="superscript"/>
      <sz val="7"/>
      <color rgb="FF000062"/>
      <name val="Graphik Regular"/>
      <family val="2"/>
    </font>
    <font>
      <sz val="7"/>
      <color rgb="FF000062"/>
      <name val="Graphik Regular"/>
      <family val="2"/>
    </font>
    <font>
      <b/>
      <sz val="7"/>
      <color rgb="FF000062"/>
      <name val="Noto Sans CJK JP Black"/>
      <family val="2"/>
      <charset val="128"/>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53E6FF"/>
        <bgColor indexed="64"/>
      </patternFill>
    </fill>
    <fill>
      <patternFill patternType="solid">
        <fgColor rgb="FFC5F6FF"/>
        <bgColor indexed="64"/>
      </patternFill>
    </fill>
    <fill>
      <patternFill patternType="solid">
        <fgColor theme="1" tint="0.249977111117893"/>
        <bgColor indexed="64"/>
      </patternFill>
    </fill>
    <fill>
      <patternFill patternType="solid">
        <fgColor theme="0" tint="-0.34998626667073579"/>
        <bgColor indexed="64"/>
      </patternFill>
    </fill>
    <fill>
      <patternFill patternType="solid">
        <fgColor rgb="FF00BBDC"/>
        <bgColor indexed="64"/>
      </patternFill>
    </fill>
  </fills>
  <borders count="28">
    <border>
      <left/>
      <right/>
      <top/>
      <bottom/>
      <diagonal/>
    </border>
    <border>
      <left/>
      <right/>
      <top/>
      <bottom style="thin">
        <color rgb="FF00BBDC"/>
      </bottom>
      <diagonal/>
    </border>
    <border>
      <left/>
      <right/>
      <top style="thin">
        <color rgb="FF00BBDC"/>
      </top>
      <bottom/>
      <diagonal/>
    </border>
    <border>
      <left style="thin">
        <color rgb="FF00BBDC"/>
      </left>
      <right style="thin">
        <color rgb="FF00BBDC"/>
      </right>
      <top style="thin">
        <color rgb="FF00BBDC"/>
      </top>
      <bottom style="thin">
        <color rgb="FF00BBDC"/>
      </bottom>
      <diagonal/>
    </border>
    <border>
      <left style="thin">
        <color rgb="FF00BBDC"/>
      </left>
      <right/>
      <top style="thin">
        <color rgb="FF00BBDC"/>
      </top>
      <bottom/>
      <diagonal/>
    </border>
    <border>
      <left/>
      <right style="thin">
        <color rgb="FF00BBDC"/>
      </right>
      <top style="thin">
        <color rgb="FF00BBDC"/>
      </top>
      <bottom/>
      <diagonal/>
    </border>
    <border>
      <left style="thin">
        <color rgb="FF00BBDC"/>
      </left>
      <right/>
      <top/>
      <bottom style="thin">
        <color rgb="FF00BBDC"/>
      </bottom>
      <diagonal/>
    </border>
    <border>
      <left/>
      <right style="thin">
        <color rgb="FF00BBDC"/>
      </right>
      <top/>
      <bottom style="thin">
        <color rgb="FF00BBDC"/>
      </bottom>
      <diagonal/>
    </border>
    <border>
      <left style="thin">
        <color rgb="FF00BBDC"/>
      </left>
      <right/>
      <top/>
      <bottom/>
      <diagonal/>
    </border>
    <border>
      <left/>
      <right style="thin">
        <color rgb="FF00BBDC"/>
      </right>
      <top/>
      <bottom/>
      <diagonal/>
    </border>
    <border>
      <left style="thin">
        <color rgb="FF00BBDC"/>
      </left>
      <right/>
      <top style="thin">
        <color rgb="FF00BBDC"/>
      </top>
      <bottom style="thin">
        <color rgb="FF00BBDC"/>
      </bottom>
      <diagonal/>
    </border>
    <border>
      <left/>
      <right/>
      <top style="thin">
        <color rgb="FF00BBDC"/>
      </top>
      <bottom style="thin">
        <color rgb="FF00BBDC"/>
      </bottom>
      <diagonal/>
    </border>
    <border>
      <left/>
      <right style="thin">
        <color rgb="FF00BBDC"/>
      </right>
      <top style="thin">
        <color rgb="FF00BBDC"/>
      </top>
      <bottom style="thin">
        <color rgb="FF00BBDC"/>
      </bottom>
      <diagonal/>
    </border>
    <border>
      <left style="thin">
        <color rgb="FF00BBDC"/>
      </left>
      <right style="thin">
        <color rgb="FF00BBDC"/>
      </right>
      <top style="thin">
        <color rgb="FF00BBDC"/>
      </top>
      <bottom/>
      <diagonal/>
    </border>
    <border>
      <left style="thin">
        <color rgb="FF00BBDC"/>
      </left>
      <right style="thin">
        <color rgb="FF00BBDC"/>
      </right>
      <top/>
      <bottom/>
      <diagonal/>
    </border>
    <border>
      <left style="thin">
        <color rgb="FF00BBDC"/>
      </left>
      <right style="thin">
        <color rgb="FF00BBDC"/>
      </right>
      <top/>
      <bottom style="thin">
        <color rgb="FF00BBDC"/>
      </bottom>
      <diagonal/>
    </border>
    <border>
      <left style="thin">
        <color rgb="FF00BBDC"/>
      </left>
      <right/>
      <top style="thin">
        <color rgb="FF00BBDC"/>
      </top>
      <bottom style="hair">
        <color rgb="FF00BBDC"/>
      </bottom>
      <diagonal/>
    </border>
    <border>
      <left/>
      <right/>
      <top style="thin">
        <color rgb="FF00BBDC"/>
      </top>
      <bottom style="hair">
        <color rgb="FF00BBDC"/>
      </bottom>
      <diagonal/>
    </border>
    <border>
      <left style="thin">
        <color rgb="FF00BBDC"/>
      </left>
      <right/>
      <top style="hair">
        <color rgb="FF00BBDC"/>
      </top>
      <bottom style="thin">
        <color rgb="FF00BBDC"/>
      </bottom>
      <diagonal/>
    </border>
    <border>
      <left/>
      <right/>
      <top style="hair">
        <color rgb="FF00BBDC"/>
      </top>
      <bottom style="thin">
        <color rgb="FF00BBDC"/>
      </bottom>
      <diagonal/>
    </border>
    <border>
      <left/>
      <right style="hair">
        <color rgb="FF00BBDC"/>
      </right>
      <top style="hair">
        <color rgb="FF00BBDC"/>
      </top>
      <bottom style="thin">
        <color rgb="FF00BBDC"/>
      </bottom>
      <diagonal/>
    </border>
    <border>
      <left/>
      <right style="hair">
        <color rgb="FF00BBDC"/>
      </right>
      <top/>
      <bottom/>
      <diagonal/>
    </border>
    <border>
      <left/>
      <right style="hair">
        <color rgb="FF00BBDC"/>
      </right>
      <top/>
      <bottom style="thin">
        <color rgb="FF00BBDC"/>
      </bottom>
      <diagonal/>
    </border>
    <border>
      <left style="hair">
        <color rgb="FF00BBDC"/>
      </left>
      <right/>
      <top style="hair">
        <color rgb="FF00BBDC"/>
      </top>
      <bottom style="thin">
        <color rgb="FF00BBDC"/>
      </bottom>
      <diagonal/>
    </border>
    <border>
      <left style="hair">
        <color rgb="FF00BBDC"/>
      </left>
      <right/>
      <top/>
      <bottom/>
      <diagonal/>
    </border>
    <border>
      <left style="hair">
        <color rgb="FF00BBDC"/>
      </left>
      <right/>
      <top/>
      <bottom style="thin">
        <color rgb="FF00BBDC"/>
      </bottom>
      <diagonal/>
    </border>
    <border>
      <left style="hair">
        <color rgb="FF00BBDC"/>
      </left>
      <right/>
      <top style="thin">
        <color rgb="FF00BBDC"/>
      </top>
      <bottom/>
      <diagonal/>
    </border>
    <border>
      <left/>
      <right style="hair">
        <color rgb="FF00BBDC"/>
      </right>
      <top style="thin">
        <color rgb="FF00BBDC"/>
      </top>
      <bottom/>
      <diagonal/>
    </border>
  </borders>
  <cellStyleXfs count="3">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cellStyleXfs>
  <cellXfs count="401">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0" xfId="0" applyFont="1" applyFill="1" applyBorder="1">
      <alignment vertical="center"/>
    </xf>
    <xf numFmtId="0" fontId="2" fillId="0" borderId="0" xfId="0" applyFont="1" applyFill="1">
      <alignment vertical="center"/>
    </xf>
    <xf numFmtId="0" fontId="2" fillId="0" borderId="0" xfId="0" applyFont="1" applyFill="1" applyAlignment="1">
      <alignment vertical="center"/>
    </xf>
    <xf numFmtId="0" fontId="2" fillId="0" borderId="0" xfId="0" applyFont="1" applyBorder="1" applyAlignment="1">
      <alignment vertical="center"/>
    </xf>
    <xf numFmtId="0" fontId="2" fillId="0" borderId="0" xfId="0" applyFont="1" applyBorder="1" applyAlignment="1">
      <alignment vertical="top"/>
    </xf>
    <xf numFmtId="0" fontId="2" fillId="0" borderId="0" xfId="0" applyFont="1" applyFill="1" applyBorder="1" applyAlignment="1">
      <alignment horizontal="left" vertical="center"/>
    </xf>
    <xf numFmtId="0" fontId="2" fillId="0" borderId="0" xfId="0" applyFont="1" applyFill="1" applyBorder="1" applyAlignment="1">
      <alignment vertical="center"/>
    </xf>
    <xf numFmtId="0" fontId="2" fillId="2" borderId="0" xfId="0" applyFont="1" applyFill="1" applyAlignment="1">
      <alignment vertical="center"/>
    </xf>
    <xf numFmtId="0" fontId="2" fillId="2" borderId="0" xfId="0" applyFont="1" applyFill="1" applyBorder="1" applyAlignment="1">
      <alignment vertical="center"/>
    </xf>
    <xf numFmtId="0" fontId="2" fillId="0" borderId="0" xfId="0" applyFont="1" applyFill="1" applyBorder="1" applyAlignment="1">
      <alignment horizontal="left" vertical="top"/>
    </xf>
    <xf numFmtId="0" fontId="2" fillId="0" borderId="0" xfId="0" applyFont="1" applyFill="1" applyAlignment="1">
      <alignment horizontal="left" vertical="center"/>
    </xf>
    <xf numFmtId="0" fontId="2" fillId="4" borderId="0" xfId="0" applyFont="1" applyFill="1">
      <alignment vertical="center"/>
    </xf>
    <xf numFmtId="0" fontId="7" fillId="0" borderId="0" xfId="0" applyFont="1">
      <alignment vertical="center"/>
    </xf>
    <xf numFmtId="0" fontId="7" fillId="3" borderId="0" xfId="0" applyFont="1" applyFill="1">
      <alignment vertical="center"/>
    </xf>
    <xf numFmtId="0" fontId="2" fillId="0" borderId="0" xfId="0" applyFont="1" applyAlignment="1">
      <alignment vertical="center" wrapText="1"/>
    </xf>
    <xf numFmtId="0" fontId="2" fillId="3" borderId="0" xfId="0" applyFont="1" applyFill="1" applyBorder="1" applyAlignment="1">
      <alignment vertical="center"/>
    </xf>
    <xf numFmtId="0" fontId="2" fillId="3" borderId="0" xfId="0" applyFont="1" applyFill="1" applyAlignment="1">
      <alignment vertical="center"/>
    </xf>
    <xf numFmtId="0" fontId="2" fillId="0" borderId="0" xfId="0" applyFont="1" applyBorder="1">
      <alignment vertical="center"/>
    </xf>
    <xf numFmtId="0" fontId="7" fillId="3" borderId="0" xfId="0" applyFont="1" applyFill="1" applyAlignment="1">
      <alignment vertical="center"/>
    </xf>
    <xf numFmtId="0" fontId="2" fillId="0" borderId="0" xfId="0" applyFont="1" applyFill="1" applyBorder="1" applyAlignment="1">
      <alignment horizontal="left" vertical="center" wrapText="1"/>
    </xf>
    <xf numFmtId="0" fontId="2" fillId="0" borderId="0" xfId="0" applyFont="1" applyFill="1" applyBorder="1" applyAlignment="1">
      <alignment vertical="top" wrapText="1"/>
    </xf>
    <xf numFmtId="0" fontId="2" fillId="0" borderId="0" xfId="0" applyFont="1" applyBorder="1" applyAlignment="1">
      <alignment horizontal="right" vertical="center"/>
    </xf>
    <xf numFmtId="0" fontId="2" fillId="0" borderId="0" xfId="0" applyFont="1" applyFill="1" applyAlignment="1">
      <alignment horizontal="left" vertical="center" wrapText="1"/>
    </xf>
    <xf numFmtId="0" fontId="2" fillId="0" borderId="0" xfId="0" applyFont="1" applyFill="1" applyAlignment="1">
      <alignment vertical="center" wrapText="1"/>
    </xf>
    <xf numFmtId="0" fontId="7" fillId="0" borderId="0" xfId="0" applyFont="1" applyAlignment="1">
      <alignment vertical="center" wrapText="1"/>
    </xf>
    <xf numFmtId="0" fontId="7" fillId="0" borderId="0" xfId="0" applyFont="1" applyAlignment="1">
      <alignment vertical="center"/>
    </xf>
    <xf numFmtId="0" fontId="11" fillId="0" borderId="0" xfId="0" applyFont="1" applyAlignment="1">
      <alignment vertical="center" wrapText="1"/>
    </xf>
    <xf numFmtId="0" fontId="12" fillId="0" borderId="0" xfId="0" applyFont="1" applyFill="1" applyBorder="1" applyAlignment="1">
      <alignment horizontal="center"/>
    </xf>
    <xf numFmtId="0" fontId="13" fillId="0" borderId="0" xfId="0" applyFont="1" applyFill="1">
      <alignment vertical="center"/>
    </xf>
    <xf numFmtId="0" fontId="13" fillId="0" borderId="0" xfId="0" applyFont="1" applyFill="1" applyBorder="1">
      <alignment vertical="center"/>
    </xf>
    <xf numFmtId="0" fontId="14" fillId="0" borderId="0" xfId="0" applyFont="1" applyFill="1">
      <alignment vertical="center"/>
    </xf>
    <xf numFmtId="0" fontId="15" fillId="0" borderId="0" xfId="0" applyFont="1" applyFill="1">
      <alignment vertical="center"/>
    </xf>
    <xf numFmtId="49" fontId="13" fillId="0" borderId="1" xfId="0" applyNumberFormat="1" applyFont="1" applyFill="1" applyBorder="1">
      <alignment vertical="center"/>
    </xf>
    <xf numFmtId="0" fontId="13" fillId="0" borderId="1" xfId="0" applyFont="1" applyFill="1" applyBorder="1" applyAlignment="1">
      <alignment horizontal="left" vertical="center"/>
    </xf>
    <xf numFmtId="0" fontId="13" fillId="0" borderId="1" xfId="0" applyFont="1" applyFill="1" applyBorder="1">
      <alignment vertical="center"/>
    </xf>
    <xf numFmtId="38" fontId="14" fillId="0" borderId="1" xfId="0" applyNumberFormat="1" applyFont="1" applyFill="1" applyBorder="1">
      <alignment vertical="center"/>
    </xf>
    <xf numFmtId="0" fontId="16" fillId="0" borderId="1" xfId="0" applyFont="1" applyFill="1" applyBorder="1">
      <alignment vertical="center"/>
    </xf>
    <xf numFmtId="0" fontId="16" fillId="0" borderId="11" xfId="0" applyFont="1" applyFill="1" applyBorder="1">
      <alignment vertical="center"/>
    </xf>
    <xf numFmtId="0" fontId="16" fillId="0" borderId="0" xfId="0" applyFont="1" applyFill="1" applyBorder="1">
      <alignment vertical="center"/>
    </xf>
    <xf numFmtId="0" fontId="14" fillId="0" borderId="0" xfId="0" applyFont="1" applyFill="1" applyBorder="1">
      <alignment vertical="center"/>
    </xf>
    <xf numFmtId="0" fontId="16" fillId="0" borderId="2" xfId="0" applyFont="1" applyFill="1" applyBorder="1">
      <alignment vertical="center"/>
    </xf>
    <xf numFmtId="0" fontId="16" fillId="5" borderId="0" xfId="0" applyFont="1" applyFill="1" applyBorder="1" applyAlignment="1">
      <alignment horizontal="right" vertical="center"/>
    </xf>
    <xf numFmtId="0" fontId="16" fillId="0" borderId="0" xfId="0" applyFont="1" applyFill="1" applyBorder="1" applyAlignment="1">
      <alignment vertical="center"/>
    </xf>
    <xf numFmtId="0" fontId="16" fillId="0" borderId="0" xfId="0" applyFont="1" applyFill="1" applyBorder="1" applyAlignment="1">
      <alignment horizontal="right" vertical="center"/>
    </xf>
    <xf numFmtId="0" fontId="16" fillId="5" borderId="1" xfId="0" applyFont="1" applyFill="1" applyBorder="1" applyAlignment="1">
      <alignment vertical="center"/>
    </xf>
    <xf numFmtId="0" fontId="16" fillId="5" borderId="1" xfId="0" applyFont="1" applyFill="1" applyBorder="1" applyAlignment="1">
      <alignment horizontal="right" vertical="center"/>
    </xf>
    <xf numFmtId="0" fontId="16" fillId="5" borderId="0" xfId="0" applyFont="1" applyFill="1" applyBorder="1" applyAlignment="1">
      <alignment vertical="center"/>
    </xf>
    <xf numFmtId="0" fontId="16" fillId="0" borderId="1" xfId="0" applyFont="1" applyFill="1" applyBorder="1" applyAlignment="1">
      <alignment vertical="center"/>
    </xf>
    <xf numFmtId="0" fontId="16" fillId="0" borderId="1" xfId="0" applyFont="1" applyFill="1" applyBorder="1" applyAlignment="1">
      <alignment horizontal="right" vertical="center"/>
    </xf>
    <xf numFmtId="0" fontId="14" fillId="0" borderId="1" xfId="0" applyFont="1" applyFill="1" applyBorder="1">
      <alignment vertical="center"/>
    </xf>
    <xf numFmtId="0" fontId="14" fillId="0" borderId="1" xfId="0" applyFont="1" applyFill="1" applyBorder="1" applyAlignment="1">
      <alignment vertical="top"/>
    </xf>
    <xf numFmtId="0" fontId="13" fillId="0" borderId="1" xfId="0" applyFont="1" applyFill="1" applyBorder="1" applyAlignment="1">
      <alignment vertical="center"/>
    </xf>
    <xf numFmtId="0" fontId="14" fillId="0" borderId="1" xfId="0" applyFont="1" applyFill="1" applyBorder="1" applyAlignment="1">
      <alignment vertical="center"/>
    </xf>
    <xf numFmtId="0" fontId="13" fillId="0" borderId="0" xfId="0" applyFont="1" applyFill="1" applyBorder="1" applyAlignment="1">
      <alignment vertical="center"/>
    </xf>
    <xf numFmtId="0" fontId="13" fillId="0" borderId="0" xfId="0" applyFont="1" applyFill="1" applyAlignment="1">
      <alignment horizontal="right" vertical="center"/>
    </xf>
    <xf numFmtId="49" fontId="13" fillId="0" borderId="1" xfId="0" applyNumberFormat="1" applyFont="1" applyBorder="1">
      <alignment vertical="center"/>
    </xf>
    <xf numFmtId="0" fontId="13" fillId="0" borderId="1" xfId="0" applyFont="1" applyBorder="1">
      <alignment vertical="center"/>
    </xf>
    <xf numFmtId="0" fontId="17" fillId="0" borderId="0" xfId="0" applyFont="1" applyBorder="1" applyAlignment="1">
      <alignment horizontal="center" vertical="center" wrapText="1"/>
    </xf>
    <xf numFmtId="0" fontId="17" fillId="0" borderId="1" xfId="0" applyFont="1" applyBorder="1" applyAlignment="1">
      <alignment horizontal="center" vertical="center" wrapText="1"/>
    </xf>
    <xf numFmtId="0" fontId="13" fillId="0" borderId="0" xfId="0" applyFont="1">
      <alignment vertical="center"/>
    </xf>
    <xf numFmtId="0" fontId="16" fillId="0" borderId="5"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5" borderId="2" xfId="0" applyFont="1" applyFill="1" applyBorder="1" applyAlignment="1">
      <alignment vertical="center"/>
    </xf>
    <xf numFmtId="0" fontId="13" fillId="5" borderId="5" xfId="0" applyFont="1" applyFill="1" applyBorder="1" applyAlignment="1">
      <alignment vertical="center" wrapText="1"/>
    </xf>
    <xf numFmtId="0" fontId="17" fillId="5" borderId="5"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5" fillId="0" borderId="0" xfId="0" applyFont="1" applyFill="1" applyBorder="1" applyAlignment="1">
      <alignment vertical="center"/>
    </xf>
    <xf numFmtId="38" fontId="16" fillId="0" borderId="9" xfId="0" applyNumberFormat="1" applyFont="1" applyFill="1" applyBorder="1">
      <alignment vertical="center"/>
    </xf>
    <xf numFmtId="38" fontId="16" fillId="0" borderId="14" xfId="0" applyNumberFormat="1" applyFont="1" applyFill="1" applyBorder="1">
      <alignment vertical="center"/>
    </xf>
    <xf numFmtId="38" fontId="16" fillId="0" borderId="8" xfId="0" applyNumberFormat="1" applyFont="1" applyFill="1" applyBorder="1">
      <alignment vertical="center"/>
    </xf>
    <xf numFmtId="0" fontId="15" fillId="5" borderId="0" xfId="0" applyFont="1" applyFill="1" applyBorder="1" applyAlignment="1">
      <alignment vertical="center"/>
    </xf>
    <xf numFmtId="38" fontId="16" fillId="5" borderId="9" xfId="0" applyNumberFormat="1" applyFont="1" applyFill="1" applyBorder="1">
      <alignment vertical="center"/>
    </xf>
    <xf numFmtId="38" fontId="16" fillId="5" borderId="14" xfId="0" applyNumberFormat="1" applyFont="1" applyFill="1" applyBorder="1">
      <alignment vertical="center"/>
    </xf>
    <xf numFmtId="3" fontId="16" fillId="5" borderId="14" xfId="0" applyNumberFormat="1" applyFont="1" applyFill="1" applyBorder="1">
      <alignment vertical="center"/>
    </xf>
    <xf numFmtId="3" fontId="16" fillId="5" borderId="8" xfId="0" applyNumberFormat="1" applyFont="1" applyFill="1" applyBorder="1">
      <alignment vertical="center"/>
    </xf>
    <xf numFmtId="0" fontId="13" fillId="0" borderId="0" xfId="0" applyFont="1" applyBorder="1">
      <alignment vertical="center"/>
    </xf>
    <xf numFmtId="0" fontId="15" fillId="0" borderId="1" xfId="0" applyFont="1" applyFill="1" applyBorder="1" applyAlignment="1">
      <alignment vertical="center"/>
    </xf>
    <xf numFmtId="176" fontId="16" fillId="0" borderId="7" xfId="2" applyNumberFormat="1" applyFont="1" applyFill="1" applyBorder="1">
      <alignment vertical="center"/>
    </xf>
    <xf numFmtId="176" fontId="16" fillId="0" borderId="15" xfId="2" applyNumberFormat="1" applyFont="1" applyFill="1" applyBorder="1">
      <alignment vertical="center"/>
    </xf>
    <xf numFmtId="176" fontId="16" fillId="0" borderId="6" xfId="2" applyNumberFormat="1" applyFont="1" applyFill="1" applyBorder="1">
      <alignment vertical="center"/>
    </xf>
    <xf numFmtId="0" fontId="16" fillId="5" borderId="9" xfId="0" applyFont="1" applyFill="1" applyBorder="1">
      <alignment vertical="center"/>
    </xf>
    <xf numFmtId="0" fontId="16" fillId="5" borderId="14" xfId="0" applyFont="1" applyFill="1" applyBorder="1">
      <alignment vertical="center"/>
    </xf>
    <xf numFmtId="0" fontId="16" fillId="5" borderId="8" xfId="0" applyFont="1" applyFill="1" applyBorder="1">
      <alignment vertical="center"/>
    </xf>
    <xf numFmtId="0" fontId="16" fillId="0" borderId="0" xfId="0" applyFont="1" applyBorder="1">
      <alignment vertical="center"/>
    </xf>
    <xf numFmtId="0" fontId="16" fillId="0" borderId="0" xfId="0" applyFont="1">
      <alignment vertical="center"/>
    </xf>
    <xf numFmtId="0" fontId="13" fillId="5" borderId="0" xfId="0" applyFont="1" applyFill="1" applyBorder="1">
      <alignment vertical="center"/>
    </xf>
    <xf numFmtId="176" fontId="16" fillId="0" borderId="9" xfId="2" applyNumberFormat="1" applyFont="1" applyFill="1" applyBorder="1">
      <alignment vertical="center"/>
    </xf>
    <xf numFmtId="176" fontId="16" fillId="0" borderId="14" xfId="2" applyNumberFormat="1" applyFont="1" applyFill="1" applyBorder="1">
      <alignment vertical="center"/>
    </xf>
    <xf numFmtId="176" fontId="16" fillId="0" borderId="8" xfId="2" applyNumberFormat="1" applyFont="1" applyFill="1" applyBorder="1">
      <alignment vertical="center"/>
    </xf>
    <xf numFmtId="0" fontId="16" fillId="5" borderId="2" xfId="0" applyFont="1" applyFill="1" applyBorder="1" applyAlignment="1">
      <alignment horizontal="left" vertical="center"/>
    </xf>
    <xf numFmtId="0" fontId="16" fillId="5" borderId="5" xfId="0" applyFont="1" applyFill="1" applyBorder="1">
      <alignment vertical="center"/>
    </xf>
    <xf numFmtId="0" fontId="16" fillId="5" borderId="13" xfId="0" applyFont="1" applyFill="1" applyBorder="1">
      <alignment vertical="center"/>
    </xf>
    <xf numFmtId="0" fontId="16" fillId="5" borderId="4" xfId="0" applyFont="1" applyFill="1" applyBorder="1">
      <alignment vertical="center"/>
    </xf>
    <xf numFmtId="0" fontId="16" fillId="0" borderId="14" xfId="0" applyFont="1" applyFill="1" applyBorder="1" applyAlignment="1">
      <alignment horizontal="center" vertical="center"/>
    </xf>
    <xf numFmtId="0" fontId="16" fillId="5" borderId="14" xfId="0" applyFont="1" applyFill="1" applyBorder="1" applyAlignment="1">
      <alignment horizontal="center" vertical="center"/>
    </xf>
    <xf numFmtId="0" fontId="16" fillId="0" borderId="15" xfId="0" applyFont="1" applyFill="1" applyBorder="1" applyAlignment="1">
      <alignment horizontal="center" vertical="center"/>
    </xf>
    <xf numFmtId="38" fontId="16" fillId="5" borderId="8" xfId="0" applyNumberFormat="1" applyFont="1" applyFill="1" applyBorder="1">
      <alignment vertical="center"/>
    </xf>
    <xf numFmtId="0" fontId="17" fillId="5" borderId="8" xfId="0" applyFont="1" applyFill="1" applyBorder="1" applyAlignment="1">
      <alignment horizontal="center" vertical="center" wrapText="1"/>
    </xf>
    <xf numFmtId="0" fontId="16" fillId="5" borderId="0" xfId="0" applyFont="1" applyFill="1" applyBorder="1">
      <alignment vertical="center"/>
    </xf>
    <xf numFmtId="0" fontId="16" fillId="5" borderId="9" xfId="0" applyFont="1" applyFill="1" applyBorder="1" applyAlignment="1">
      <alignment horizontal="center" vertical="center"/>
    </xf>
    <xf numFmtId="0" fontId="16" fillId="0" borderId="8" xfId="0" applyFont="1" applyFill="1" applyBorder="1" applyAlignment="1">
      <alignment horizontal="center" vertical="center"/>
    </xf>
    <xf numFmtId="0" fontId="16" fillId="5" borderId="8" xfId="0" applyFont="1" applyFill="1" applyBorder="1" applyAlignment="1">
      <alignment horizontal="center" vertical="center"/>
    </xf>
    <xf numFmtId="0" fontId="16" fillId="0" borderId="6" xfId="0" applyFont="1" applyFill="1" applyBorder="1" applyAlignment="1">
      <alignment horizontal="center" vertical="center"/>
    </xf>
    <xf numFmtId="38" fontId="16" fillId="0" borderId="14" xfId="1" applyFont="1" applyFill="1" applyBorder="1" applyAlignment="1">
      <alignment vertical="center"/>
    </xf>
    <xf numFmtId="38" fontId="16" fillId="5" borderId="14" xfId="1" applyFont="1" applyFill="1" applyBorder="1" applyAlignment="1">
      <alignment vertical="center"/>
    </xf>
    <xf numFmtId="176" fontId="16" fillId="0" borderId="14" xfId="2" applyNumberFormat="1" applyFont="1" applyFill="1" applyBorder="1" applyAlignment="1">
      <alignment vertical="center"/>
    </xf>
    <xf numFmtId="38" fontId="16" fillId="0" borderId="9" xfId="1" applyFont="1" applyFill="1" applyBorder="1" applyAlignment="1">
      <alignment vertical="center"/>
    </xf>
    <xf numFmtId="38" fontId="16" fillId="5" borderId="9" xfId="1" applyFont="1" applyFill="1" applyBorder="1" applyAlignment="1">
      <alignment vertical="center"/>
    </xf>
    <xf numFmtId="176" fontId="16" fillId="0" borderId="7" xfId="2" applyNumberFormat="1" applyFont="1" applyFill="1" applyBorder="1" applyAlignment="1">
      <alignment vertical="center"/>
    </xf>
    <xf numFmtId="176" fontId="16" fillId="0" borderId="0" xfId="2" applyNumberFormat="1" applyFont="1" applyFill="1" applyBorder="1" applyAlignment="1">
      <alignment vertical="center"/>
    </xf>
    <xf numFmtId="176" fontId="16" fillId="0" borderId="0" xfId="2" applyNumberFormat="1" applyFont="1" applyFill="1" applyBorder="1">
      <alignment vertical="center"/>
    </xf>
    <xf numFmtId="0" fontId="17" fillId="0" borderId="0" xfId="0" applyFont="1" applyFill="1" applyBorder="1" applyAlignment="1">
      <alignment horizontal="center" vertical="center"/>
    </xf>
    <xf numFmtId="0" fontId="17" fillId="0" borderId="0" xfId="0" applyFont="1" applyFill="1" applyBorder="1">
      <alignment vertical="center"/>
    </xf>
    <xf numFmtId="49" fontId="13" fillId="0" borderId="0" xfId="0" applyNumberFormat="1" applyFont="1" applyFill="1" applyBorder="1" applyAlignment="1">
      <alignment vertical="center"/>
    </xf>
    <xf numFmtId="0" fontId="15" fillId="0" borderId="11" xfId="0" applyFont="1" applyFill="1" applyBorder="1" applyAlignment="1">
      <alignment vertical="center"/>
    </xf>
    <xf numFmtId="0" fontId="13" fillId="0" borderId="12" xfId="0" applyFont="1" applyFill="1" applyBorder="1" applyAlignment="1">
      <alignment vertical="center" wrapText="1"/>
    </xf>
    <xf numFmtId="0" fontId="16" fillId="0" borderId="11" xfId="0" applyFont="1" applyFill="1" applyBorder="1" applyAlignment="1">
      <alignment horizontal="center" vertical="center" wrapText="1"/>
    </xf>
    <xf numFmtId="0" fontId="17" fillId="5" borderId="2" xfId="0" applyFont="1" applyFill="1" applyBorder="1" applyAlignment="1">
      <alignment horizontal="center" vertical="center" wrapText="1"/>
    </xf>
    <xf numFmtId="7" fontId="16" fillId="0" borderId="14" xfId="0" applyNumberFormat="1" applyFont="1" applyFill="1" applyBorder="1" applyAlignment="1">
      <alignment horizontal="right" vertical="center" wrapText="1"/>
    </xf>
    <xf numFmtId="7" fontId="16" fillId="0" borderId="0" xfId="0" applyNumberFormat="1" applyFont="1" applyFill="1" applyBorder="1" applyAlignment="1">
      <alignment horizontal="right" vertical="center" wrapText="1"/>
    </xf>
    <xf numFmtId="7" fontId="16" fillId="0" borderId="8" xfId="0" applyNumberFormat="1" applyFont="1" applyFill="1" applyBorder="1" applyAlignment="1">
      <alignment horizontal="right" vertical="center" wrapText="1"/>
    </xf>
    <xf numFmtId="7" fontId="16" fillId="5" borderId="14" xfId="0" applyNumberFormat="1" applyFont="1" applyFill="1" applyBorder="1" applyAlignment="1">
      <alignment horizontal="right" vertical="center"/>
    </xf>
    <xf numFmtId="7" fontId="16" fillId="5" borderId="0" xfId="0" applyNumberFormat="1" applyFont="1" applyFill="1" applyBorder="1" applyAlignment="1">
      <alignment horizontal="right" vertical="center"/>
    </xf>
    <xf numFmtId="7" fontId="16" fillId="5" borderId="8" xfId="0" applyNumberFormat="1" applyFont="1" applyFill="1" applyBorder="1" applyAlignment="1">
      <alignment horizontal="right" vertical="center"/>
    </xf>
    <xf numFmtId="178" fontId="16" fillId="0" borderId="14" xfId="0" applyNumberFormat="1" applyFont="1" applyFill="1" applyBorder="1" applyAlignment="1">
      <alignment vertical="center"/>
    </xf>
    <xf numFmtId="178" fontId="16" fillId="0" borderId="0" xfId="0" applyNumberFormat="1" applyFont="1" applyFill="1" applyBorder="1" applyAlignment="1">
      <alignment vertical="center"/>
    </xf>
    <xf numFmtId="178" fontId="16" fillId="0" borderId="8" xfId="0" applyNumberFormat="1" applyFont="1" applyFill="1" applyBorder="1" applyAlignment="1">
      <alignment vertical="center"/>
    </xf>
    <xf numFmtId="178" fontId="16" fillId="5" borderId="14" xfId="0" applyNumberFormat="1" applyFont="1" applyFill="1" applyBorder="1" applyAlignment="1">
      <alignment vertical="center"/>
    </xf>
    <xf numFmtId="178" fontId="16" fillId="5" borderId="0" xfId="0" applyNumberFormat="1" applyFont="1" applyFill="1" applyBorder="1" applyAlignment="1">
      <alignment vertical="center"/>
    </xf>
    <xf numFmtId="178" fontId="16" fillId="5" borderId="8" xfId="0" applyNumberFormat="1" applyFont="1" applyFill="1" applyBorder="1" applyAlignment="1">
      <alignment vertical="center"/>
    </xf>
    <xf numFmtId="0" fontId="17" fillId="5" borderId="5" xfId="0" applyFont="1" applyFill="1" applyBorder="1" applyAlignment="1">
      <alignment vertical="center"/>
    </xf>
    <xf numFmtId="38" fontId="16" fillId="5" borderId="0" xfId="1" applyFont="1" applyFill="1" applyBorder="1" applyAlignment="1">
      <alignment vertical="center"/>
    </xf>
    <xf numFmtId="38" fontId="16" fillId="5" borderId="8" xfId="1" applyFont="1" applyFill="1" applyBorder="1" applyAlignment="1">
      <alignment vertical="center"/>
    </xf>
    <xf numFmtId="0" fontId="16" fillId="0" borderId="0" xfId="0" applyFont="1" applyBorder="1" applyAlignment="1">
      <alignment horizontal="left" vertical="center"/>
    </xf>
    <xf numFmtId="0" fontId="17" fillId="0" borderId="5" xfId="0" applyFont="1" applyFill="1" applyBorder="1" applyAlignment="1">
      <alignment vertical="center"/>
    </xf>
    <xf numFmtId="0" fontId="16" fillId="0" borderId="15" xfId="0" applyFont="1" applyFill="1" applyBorder="1" applyAlignment="1">
      <alignment horizontal="right" vertical="center"/>
    </xf>
    <xf numFmtId="176" fontId="16" fillId="0" borderId="15" xfId="2" applyNumberFormat="1" applyFont="1" applyFill="1" applyBorder="1" applyAlignment="1">
      <alignment horizontal="right" vertical="center"/>
    </xf>
    <xf numFmtId="176" fontId="16" fillId="0" borderId="1" xfId="2" applyNumberFormat="1" applyFont="1" applyFill="1" applyBorder="1" applyAlignment="1">
      <alignment horizontal="right" vertical="center"/>
    </xf>
    <xf numFmtId="176" fontId="16" fillId="0" borderId="15" xfId="2" applyNumberFormat="1" applyFont="1" applyFill="1" applyBorder="1" applyAlignment="1">
      <alignment vertical="center"/>
    </xf>
    <xf numFmtId="176" fontId="16" fillId="0" borderId="0" xfId="2" applyNumberFormat="1" applyFont="1" applyFill="1" applyBorder="1" applyAlignment="1">
      <alignment horizontal="right" vertical="center"/>
    </xf>
    <xf numFmtId="0" fontId="4" fillId="0" borderId="0" xfId="0" applyFont="1" applyBorder="1" applyAlignment="1">
      <alignment vertical="center"/>
    </xf>
    <xf numFmtId="178" fontId="16" fillId="5" borderId="8" xfId="0" applyNumberFormat="1" applyFont="1" applyFill="1" applyBorder="1" applyAlignment="1">
      <alignment horizontal="right" vertical="center"/>
    </xf>
    <xf numFmtId="7" fontId="16" fillId="5" borderId="15" xfId="0" applyNumberFormat="1" applyFont="1" applyFill="1" applyBorder="1" applyAlignment="1">
      <alignment vertical="center"/>
    </xf>
    <xf numFmtId="7" fontId="16" fillId="5" borderId="1" xfId="0" applyNumberFormat="1" applyFont="1" applyFill="1" applyBorder="1" applyAlignment="1">
      <alignment vertical="center"/>
    </xf>
    <xf numFmtId="7" fontId="16" fillId="5" borderId="6" xfId="0" applyNumberFormat="1" applyFont="1" applyFill="1" applyBorder="1" applyAlignment="1">
      <alignment vertical="center"/>
    </xf>
    <xf numFmtId="0" fontId="16" fillId="0" borderId="14" xfId="0" applyFont="1" applyFill="1" applyBorder="1" applyAlignment="1">
      <alignment vertical="center"/>
    </xf>
    <xf numFmtId="0" fontId="16" fillId="0" borderId="8" xfId="0" applyFont="1" applyFill="1" applyBorder="1" applyAlignment="1">
      <alignment vertical="center"/>
    </xf>
    <xf numFmtId="179" fontId="16" fillId="5" borderId="14" xfId="0" applyNumberFormat="1" applyFont="1" applyFill="1" applyBorder="1" applyAlignment="1">
      <alignment vertical="center"/>
    </xf>
    <xf numFmtId="179" fontId="16" fillId="5" borderId="0" xfId="0" applyNumberFormat="1" applyFont="1" applyFill="1" applyBorder="1" applyAlignment="1">
      <alignment vertical="center"/>
    </xf>
    <xf numFmtId="179" fontId="16" fillId="5" borderId="8" xfId="0" applyNumberFormat="1" applyFont="1" applyFill="1" applyBorder="1" applyAlignment="1">
      <alignment vertical="center"/>
    </xf>
    <xf numFmtId="0" fontId="13" fillId="5" borderId="0" xfId="0" applyFont="1" applyFill="1">
      <alignment vertical="center"/>
    </xf>
    <xf numFmtId="0" fontId="16" fillId="5" borderId="13" xfId="0" applyFont="1" applyFill="1" applyBorder="1" applyAlignment="1">
      <alignment vertical="center"/>
    </xf>
    <xf numFmtId="0" fontId="16" fillId="5" borderId="4" xfId="0" applyFont="1" applyFill="1" applyBorder="1" applyAlignment="1">
      <alignment vertical="center"/>
    </xf>
    <xf numFmtId="0" fontId="13" fillId="6" borderId="0" xfId="0" applyFont="1" applyFill="1" applyBorder="1">
      <alignment vertical="center"/>
    </xf>
    <xf numFmtId="0" fontId="13" fillId="6" borderId="0" xfId="0" applyFont="1" applyFill="1">
      <alignment vertical="center"/>
    </xf>
    <xf numFmtId="0" fontId="16" fillId="6" borderId="14" xfId="0" applyFont="1" applyFill="1" applyBorder="1" applyAlignment="1">
      <alignment horizontal="right" vertical="center"/>
    </xf>
    <xf numFmtId="0" fontId="16" fillId="6" borderId="14" xfId="0" applyFont="1" applyFill="1" applyBorder="1" applyAlignment="1">
      <alignment vertical="center"/>
    </xf>
    <xf numFmtId="0" fontId="16" fillId="6" borderId="0" xfId="0" applyFont="1" applyFill="1" applyBorder="1" applyAlignment="1">
      <alignment vertical="center"/>
    </xf>
    <xf numFmtId="0" fontId="16" fillId="6" borderId="8" xfId="0" applyFont="1" applyFill="1" applyBorder="1" applyAlignment="1">
      <alignment vertical="center"/>
    </xf>
    <xf numFmtId="178" fontId="16" fillId="5" borderId="14" xfId="0" applyNumberFormat="1" applyFont="1" applyFill="1" applyBorder="1" applyAlignment="1">
      <alignment horizontal="right" vertical="center"/>
    </xf>
    <xf numFmtId="178" fontId="16" fillId="5" borderId="0" xfId="0" applyNumberFormat="1" applyFont="1" applyFill="1" applyBorder="1" applyAlignment="1">
      <alignment horizontal="right" vertical="center"/>
    </xf>
    <xf numFmtId="0" fontId="4" fillId="0" borderId="0" xfId="0" applyFont="1" applyAlignment="1">
      <alignment vertical="center"/>
    </xf>
    <xf numFmtId="0" fontId="3" fillId="0" borderId="0" xfId="0" applyFont="1" applyBorder="1">
      <alignment vertical="center"/>
    </xf>
    <xf numFmtId="0" fontId="20" fillId="0" borderId="0" xfId="0" applyFont="1" applyBorder="1">
      <alignment vertical="center"/>
    </xf>
    <xf numFmtId="38" fontId="16" fillId="0" borderId="14" xfId="0" applyNumberFormat="1" applyFont="1" applyFill="1" applyBorder="1" applyAlignment="1">
      <alignment vertical="center"/>
    </xf>
    <xf numFmtId="176" fontId="16" fillId="5" borderId="14" xfId="2" applyNumberFormat="1" applyFont="1" applyFill="1" applyBorder="1" applyAlignment="1">
      <alignment vertical="center"/>
    </xf>
    <xf numFmtId="178" fontId="16" fillId="7" borderId="14" xfId="0" applyNumberFormat="1" applyFont="1" applyFill="1" applyBorder="1" applyAlignment="1">
      <alignment vertical="center"/>
    </xf>
    <xf numFmtId="178" fontId="16" fillId="7" borderId="0" xfId="0" applyNumberFormat="1" applyFont="1" applyFill="1" applyBorder="1" applyAlignment="1">
      <alignment vertical="center"/>
    </xf>
    <xf numFmtId="178" fontId="16" fillId="7" borderId="8" xfId="0" applyNumberFormat="1" applyFont="1" applyFill="1" applyBorder="1" applyAlignment="1">
      <alignment vertical="center"/>
    </xf>
    <xf numFmtId="0" fontId="13" fillId="7" borderId="0" xfId="0" applyFont="1" applyFill="1" applyBorder="1">
      <alignment vertical="center"/>
    </xf>
    <xf numFmtId="0" fontId="13" fillId="7" borderId="0" xfId="0" applyFont="1" applyFill="1">
      <alignment vertical="center"/>
    </xf>
    <xf numFmtId="7" fontId="16" fillId="0" borderId="14" xfId="0" applyNumberFormat="1" applyFont="1" applyFill="1" applyBorder="1" applyAlignment="1">
      <alignment horizontal="right" vertical="center"/>
    </xf>
    <xf numFmtId="7" fontId="16" fillId="0" borderId="0" xfId="0" applyNumberFormat="1" applyFont="1" applyFill="1" applyBorder="1" applyAlignment="1">
      <alignment horizontal="right" vertical="center"/>
    </xf>
    <xf numFmtId="7" fontId="16" fillId="0" borderId="8" xfId="0" applyNumberFormat="1" applyFont="1" applyFill="1" applyBorder="1" applyAlignment="1">
      <alignment horizontal="right" vertical="center"/>
    </xf>
    <xf numFmtId="0" fontId="16" fillId="0" borderId="2" xfId="0" applyFont="1" applyFill="1" applyBorder="1" applyAlignment="1">
      <alignment horizontal="left" vertical="center"/>
    </xf>
    <xf numFmtId="0" fontId="16" fillId="0" borderId="13" xfId="0" applyFont="1" applyFill="1" applyBorder="1" applyAlignment="1">
      <alignment vertical="center"/>
    </xf>
    <xf numFmtId="0" fontId="16" fillId="0" borderId="2" xfId="0" applyFont="1" applyFill="1" applyBorder="1" applyAlignment="1">
      <alignment vertical="center"/>
    </xf>
    <xf numFmtId="0" fontId="16" fillId="0" borderId="4" xfId="0" applyFont="1" applyFill="1" applyBorder="1" applyAlignment="1">
      <alignment vertical="center"/>
    </xf>
    <xf numFmtId="3" fontId="16" fillId="0" borderId="8" xfId="0" applyNumberFormat="1" applyFont="1" applyFill="1" applyBorder="1" applyAlignment="1">
      <alignment vertical="center"/>
    </xf>
    <xf numFmtId="0" fontId="2" fillId="8" borderId="0" xfId="0" applyFont="1" applyFill="1" applyAlignment="1">
      <alignment vertical="center"/>
    </xf>
    <xf numFmtId="0" fontId="20" fillId="4" borderId="0" xfId="0" applyFont="1" applyFill="1" applyBorder="1" applyAlignment="1">
      <alignment vertical="center"/>
    </xf>
    <xf numFmtId="176" fontId="16" fillId="0" borderId="6" xfId="2" applyNumberFormat="1" applyFont="1" applyFill="1" applyBorder="1" applyAlignment="1">
      <alignment vertical="center"/>
    </xf>
    <xf numFmtId="176" fontId="16" fillId="0" borderId="1" xfId="2" applyNumberFormat="1" applyFont="1" applyFill="1" applyBorder="1" applyAlignment="1">
      <alignment vertical="center"/>
    </xf>
    <xf numFmtId="176" fontId="16" fillId="5" borderId="8" xfId="2" applyNumberFormat="1" applyFont="1" applyFill="1" applyBorder="1" applyAlignment="1">
      <alignment vertical="center"/>
    </xf>
    <xf numFmtId="38" fontId="16" fillId="0" borderId="0" xfId="1" applyFont="1" applyFill="1" applyBorder="1" applyAlignment="1">
      <alignment vertical="center"/>
    </xf>
    <xf numFmtId="38" fontId="16" fillId="0" borderId="8" xfId="1" applyFont="1" applyFill="1" applyBorder="1" applyAlignment="1">
      <alignment vertical="center"/>
    </xf>
    <xf numFmtId="0" fontId="16" fillId="0" borderId="0" xfId="0" applyFont="1" applyFill="1" applyBorder="1" applyAlignment="1">
      <alignment horizontal="center" vertical="center"/>
    </xf>
    <xf numFmtId="0" fontId="16" fillId="5" borderId="0" xfId="0" applyFont="1" applyFill="1" applyBorder="1" applyAlignment="1">
      <alignment horizontal="left" vertical="center"/>
    </xf>
    <xf numFmtId="0" fontId="16" fillId="0" borderId="9" xfId="0" applyFont="1" applyFill="1" applyBorder="1" applyAlignment="1">
      <alignment horizontal="center" vertical="center"/>
    </xf>
    <xf numFmtId="0" fontId="16" fillId="0" borderId="7" xfId="0" applyFont="1" applyFill="1" applyBorder="1" applyAlignment="1">
      <alignment horizontal="center" vertical="center"/>
    </xf>
    <xf numFmtId="0" fontId="16" fillId="0" borderId="0" xfId="0" applyFont="1" applyFill="1" applyBorder="1" applyAlignment="1">
      <alignment vertical="center"/>
    </xf>
    <xf numFmtId="0" fontId="16" fillId="5" borderId="9" xfId="0" applyFont="1" applyFill="1" applyBorder="1" applyAlignment="1">
      <alignment horizontal="right" vertical="center"/>
    </xf>
    <xf numFmtId="0" fontId="16" fillId="0" borderId="0" xfId="0" applyFont="1" applyFill="1" applyBorder="1" applyAlignment="1">
      <alignment horizontal="right" vertical="center"/>
    </xf>
    <xf numFmtId="0" fontId="16" fillId="0" borderId="9" xfId="0" applyFont="1" applyFill="1" applyBorder="1" applyAlignment="1">
      <alignment horizontal="right" vertical="center"/>
    </xf>
    <xf numFmtId="0" fontId="16" fillId="0" borderId="1" xfId="0" applyFont="1" applyFill="1" applyBorder="1" applyAlignment="1">
      <alignment horizontal="right" vertical="center"/>
    </xf>
    <xf numFmtId="0" fontId="16" fillId="0" borderId="7" xfId="0" applyFont="1" applyFill="1" applyBorder="1" applyAlignment="1">
      <alignment horizontal="right" vertical="center"/>
    </xf>
    <xf numFmtId="0" fontId="16" fillId="6" borderId="0" xfId="0" applyFont="1" applyFill="1" applyBorder="1" applyAlignment="1">
      <alignment horizontal="right" vertical="center"/>
    </xf>
    <xf numFmtId="0" fontId="12" fillId="5" borderId="0" xfId="0" applyFont="1" applyFill="1" applyBorder="1" applyAlignment="1">
      <alignment horizontal="center" vertical="center"/>
    </xf>
    <xf numFmtId="177" fontId="16" fillId="5" borderId="6" xfId="0" applyNumberFormat="1" applyFont="1" applyFill="1" applyBorder="1" applyAlignment="1">
      <alignment vertical="center"/>
    </xf>
    <xf numFmtId="177" fontId="16" fillId="5" borderId="1" xfId="0" applyNumberFormat="1" applyFont="1" applyFill="1" applyBorder="1" applyAlignment="1">
      <alignment vertical="center"/>
    </xf>
    <xf numFmtId="177" fontId="16" fillId="5" borderId="22" xfId="0" applyNumberFormat="1" applyFont="1" applyFill="1" applyBorder="1" applyAlignment="1">
      <alignment vertical="center"/>
    </xf>
    <xf numFmtId="177" fontId="16" fillId="5" borderId="25" xfId="0" applyNumberFormat="1" applyFont="1" applyFill="1" applyBorder="1" applyAlignment="1">
      <alignment vertical="center"/>
    </xf>
    <xf numFmtId="177" fontId="16" fillId="5" borderId="25" xfId="0" applyNumberFormat="1" applyFont="1" applyFill="1" applyBorder="1" applyAlignment="1">
      <alignment horizontal="right" vertical="center"/>
    </xf>
    <xf numFmtId="177" fontId="16" fillId="5" borderId="1" xfId="0" applyNumberFormat="1" applyFont="1" applyFill="1" applyBorder="1" applyAlignment="1">
      <alignment horizontal="right" vertical="center"/>
    </xf>
    <xf numFmtId="177" fontId="16" fillId="5" borderId="25" xfId="0" applyNumberFormat="1" applyFont="1" applyFill="1" applyBorder="1" applyAlignment="1">
      <alignment horizontal="center" vertical="center"/>
    </xf>
    <xf numFmtId="177" fontId="16" fillId="5" borderId="1" xfId="0" applyNumberFormat="1" applyFont="1" applyFill="1" applyBorder="1" applyAlignment="1">
      <alignment horizontal="center" vertical="center"/>
    </xf>
    <xf numFmtId="177" fontId="16" fillId="5" borderId="22" xfId="0" applyNumberFormat="1" applyFont="1" applyFill="1" applyBorder="1" applyAlignment="1">
      <alignment horizontal="center" vertical="center"/>
    </xf>
    <xf numFmtId="177" fontId="16" fillId="5" borderId="4" xfId="0" applyNumberFormat="1" applyFont="1" applyFill="1" applyBorder="1" applyAlignment="1">
      <alignment vertical="center"/>
    </xf>
    <xf numFmtId="177" fontId="16" fillId="5" borderId="2" xfId="0" applyNumberFormat="1" applyFont="1" applyFill="1" applyBorder="1" applyAlignment="1">
      <alignment vertical="center"/>
    </xf>
    <xf numFmtId="177" fontId="16" fillId="5" borderId="27" xfId="0" applyNumberFormat="1" applyFont="1" applyFill="1" applyBorder="1" applyAlignment="1">
      <alignment vertical="center"/>
    </xf>
    <xf numFmtId="177" fontId="16" fillId="5" borderId="26" xfId="0" applyNumberFormat="1" applyFont="1" applyFill="1" applyBorder="1" applyAlignment="1">
      <alignment vertical="center"/>
    </xf>
    <xf numFmtId="177" fontId="16" fillId="5" borderId="26" xfId="0" applyNumberFormat="1" applyFont="1" applyFill="1" applyBorder="1" applyAlignment="1">
      <alignment horizontal="center" vertical="center"/>
    </xf>
    <xf numFmtId="177" fontId="16" fillId="5" borderId="2" xfId="0" applyNumberFormat="1" applyFont="1" applyFill="1" applyBorder="1" applyAlignment="1">
      <alignment horizontal="center" vertical="center"/>
    </xf>
    <xf numFmtId="177" fontId="16" fillId="5" borderId="27" xfId="0" applyNumberFormat="1" applyFont="1" applyFill="1" applyBorder="1" applyAlignment="1">
      <alignment horizontal="center" vertical="center"/>
    </xf>
    <xf numFmtId="177" fontId="16" fillId="0" borderId="8" xfId="0" applyNumberFormat="1" applyFont="1" applyFill="1" applyBorder="1" applyAlignment="1">
      <alignment vertical="center"/>
    </xf>
    <xf numFmtId="177" fontId="16" fillId="0" borderId="0" xfId="0" applyNumberFormat="1" applyFont="1" applyFill="1" applyBorder="1" applyAlignment="1">
      <alignment vertical="center"/>
    </xf>
    <xf numFmtId="177" fontId="16" fillId="0" borderId="21" xfId="0" applyNumberFormat="1" applyFont="1" applyFill="1" applyBorder="1" applyAlignment="1">
      <alignment vertical="center"/>
    </xf>
    <xf numFmtId="177" fontId="16" fillId="0" borderId="24" xfId="0" applyNumberFormat="1" applyFont="1" applyFill="1" applyBorder="1" applyAlignment="1">
      <alignment vertical="center"/>
    </xf>
    <xf numFmtId="177" fontId="16" fillId="0" borderId="24" xfId="0" applyNumberFormat="1" applyFont="1" applyFill="1" applyBorder="1" applyAlignment="1">
      <alignment horizontal="center" vertical="center"/>
    </xf>
    <xf numFmtId="177" fontId="16" fillId="0" borderId="0" xfId="0" applyNumberFormat="1" applyFont="1" applyFill="1" applyBorder="1" applyAlignment="1">
      <alignment horizontal="center" vertical="center"/>
    </xf>
    <xf numFmtId="177" fontId="16" fillId="0" borderId="21" xfId="0" applyNumberFormat="1" applyFont="1" applyFill="1" applyBorder="1" applyAlignment="1">
      <alignment horizontal="center" vertical="center"/>
    </xf>
    <xf numFmtId="176" fontId="16" fillId="5" borderId="6" xfId="2" applyNumberFormat="1" applyFont="1" applyFill="1" applyBorder="1" applyAlignment="1">
      <alignment vertical="center"/>
    </xf>
    <xf numFmtId="176" fontId="16" fillId="5" borderId="1" xfId="2" applyNumberFormat="1" applyFont="1" applyFill="1" applyBorder="1" applyAlignment="1">
      <alignment vertical="center"/>
    </xf>
    <xf numFmtId="176" fontId="16" fillId="5" borderId="22" xfId="2" applyNumberFormat="1" applyFont="1" applyFill="1" applyBorder="1" applyAlignment="1">
      <alignment vertical="center"/>
    </xf>
    <xf numFmtId="176" fontId="16" fillId="5" borderId="25" xfId="2" applyNumberFormat="1" applyFont="1" applyFill="1" applyBorder="1" applyAlignment="1">
      <alignment vertical="center"/>
    </xf>
    <xf numFmtId="176" fontId="16" fillId="5" borderId="25" xfId="2" applyNumberFormat="1" applyFont="1" applyFill="1" applyBorder="1" applyAlignment="1">
      <alignment horizontal="right" vertical="center"/>
    </xf>
    <xf numFmtId="176" fontId="16" fillId="5" borderId="1" xfId="2" applyNumberFormat="1" applyFont="1" applyFill="1" applyBorder="1" applyAlignment="1">
      <alignment horizontal="right" vertical="center"/>
    </xf>
    <xf numFmtId="176" fontId="16" fillId="5" borderId="22" xfId="2" applyNumberFormat="1" applyFont="1" applyFill="1" applyBorder="1" applyAlignment="1">
      <alignment horizontal="right" vertical="center"/>
    </xf>
    <xf numFmtId="176" fontId="16" fillId="5" borderId="25" xfId="2" applyNumberFormat="1" applyFont="1" applyFill="1" applyBorder="1" applyAlignment="1">
      <alignment horizontal="center" vertical="center"/>
    </xf>
    <xf numFmtId="176" fontId="16" fillId="5" borderId="1" xfId="2" applyNumberFormat="1" applyFont="1" applyFill="1" applyBorder="1" applyAlignment="1">
      <alignment horizontal="center" vertical="center"/>
    </xf>
    <xf numFmtId="0" fontId="16" fillId="0" borderId="16"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8" xfId="0" applyFont="1" applyFill="1" applyBorder="1" applyAlignment="1">
      <alignment horizontal="center" vertical="center"/>
    </xf>
    <xf numFmtId="0" fontId="16"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6" fillId="0" borderId="23" xfId="0" applyFont="1" applyFill="1" applyBorder="1" applyAlignment="1">
      <alignment horizontal="center" vertical="center"/>
    </xf>
    <xf numFmtId="37" fontId="16" fillId="0" borderId="8" xfId="1" applyNumberFormat="1" applyFont="1" applyFill="1" applyBorder="1" applyAlignment="1">
      <alignment vertical="center"/>
    </xf>
    <xf numFmtId="37" fontId="16" fillId="0" borderId="0" xfId="1" applyNumberFormat="1" applyFont="1" applyFill="1" applyBorder="1" applyAlignment="1">
      <alignment vertical="center"/>
    </xf>
    <xf numFmtId="37" fontId="16" fillId="0" borderId="21" xfId="1" applyNumberFormat="1" applyFont="1" applyFill="1" applyBorder="1" applyAlignment="1">
      <alignment vertical="center"/>
    </xf>
    <xf numFmtId="37" fontId="16" fillId="0" borderId="24" xfId="1" applyNumberFormat="1" applyFont="1" applyFill="1" applyBorder="1" applyAlignment="1">
      <alignment vertical="center"/>
    </xf>
    <xf numFmtId="37" fontId="16" fillId="0" borderId="24" xfId="1" applyNumberFormat="1" applyFont="1" applyFill="1" applyBorder="1" applyAlignment="1">
      <alignment horizontal="right" vertical="center"/>
    </xf>
    <xf numFmtId="37" fontId="16" fillId="0" borderId="0" xfId="1" applyNumberFormat="1" applyFont="1" applyFill="1" applyBorder="1" applyAlignment="1">
      <alignment horizontal="right" vertical="center"/>
    </xf>
    <xf numFmtId="37" fontId="16" fillId="0" borderId="21" xfId="1" applyNumberFormat="1" applyFont="1" applyFill="1" applyBorder="1" applyAlignment="1">
      <alignment horizontal="right" vertical="center"/>
    </xf>
    <xf numFmtId="37" fontId="16" fillId="0" borderId="24" xfId="1" applyNumberFormat="1" applyFont="1" applyFill="1" applyBorder="1" applyAlignment="1">
      <alignment horizontal="center" vertical="center"/>
    </xf>
    <xf numFmtId="37" fontId="16" fillId="0" borderId="0" xfId="1" applyNumberFormat="1" applyFont="1" applyFill="1" applyBorder="1" applyAlignment="1">
      <alignment horizontal="center" vertical="center"/>
    </xf>
    <xf numFmtId="38" fontId="16" fillId="5" borderId="26" xfId="1" applyFont="1" applyFill="1" applyBorder="1" applyAlignment="1">
      <alignment horizontal="center" vertical="center"/>
    </xf>
    <xf numFmtId="38" fontId="16" fillId="5" borderId="2" xfId="1" applyFont="1" applyFill="1" applyBorder="1" applyAlignment="1">
      <alignment horizontal="center" vertical="center"/>
    </xf>
    <xf numFmtId="38" fontId="16" fillId="5" borderId="4" xfId="1" applyFont="1" applyFill="1" applyBorder="1" applyAlignment="1">
      <alignment vertical="center"/>
    </xf>
    <xf numFmtId="38" fontId="16" fillId="5" borderId="2" xfId="1" applyFont="1" applyFill="1" applyBorder="1" applyAlignment="1">
      <alignment vertical="center"/>
    </xf>
    <xf numFmtId="38" fontId="16" fillId="5" borderId="27" xfId="1" applyFont="1" applyFill="1" applyBorder="1" applyAlignment="1">
      <alignment vertical="center"/>
    </xf>
    <xf numFmtId="38" fontId="16" fillId="5" borderId="26" xfId="1" applyFont="1" applyFill="1" applyBorder="1" applyAlignment="1">
      <alignment vertical="center"/>
    </xf>
    <xf numFmtId="38" fontId="16" fillId="5" borderId="26" xfId="1" applyFont="1" applyFill="1" applyBorder="1" applyAlignment="1">
      <alignment horizontal="right" vertical="center"/>
    </xf>
    <xf numFmtId="38" fontId="16" fillId="5" borderId="2" xfId="1" applyFont="1" applyFill="1" applyBorder="1" applyAlignment="1">
      <alignment horizontal="right" vertical="center"/>
    </xf>
    <xf numFmtId="38" fontId="16" fillId="5" borderId="27" xfId="1" applyFont="1" applyFill="1" applyBorder="1" applyAlignment="1">
      <alignment horizontal="right" vertical="center"/>
    </xf>
    <xf numFmtId="3" fontId="16" fillId="5" borderId="8" xfId="0" applyNumberFormat="1" applyFont="1" applyFill="1" applyBorder="1" applyAlignment="1">
      <alignment vertical="center"/>
    </xf>
    <xf numFmtId="3" fontId="16" fillId="5" borderId="0" xfId="0" applyNumberFormat="1" applyFont="1" applyFill="1" applyBorder="1" applyAlignment="1">
      <alignment vertical="center"/>
    </xf>
    <xf numFmtId="3" fontId="16" fillId="5" borderId="21" xfId="0" applyNumberFormat="1" applyFont="1" applyFill="1" applyBorder="1" applyAlignment="1">
      <alignment vertical="center"/>
    </xf>
    <xf numFmtId="3" fontId="16" fillId="5" borderId="24" xfId="0" applyNumberFormat="1" applyFont="1" applyFill="1" applyBorder="1" applyAlignment="1">
      <alignment vertical="center"/>
    </xf>
    <xf numFmtId="3" fontId="16" fillId="5" borderId="24" xfId="0" applyNumberFormat="1" applyFont="1" applyFill="1" applyBorder="1" applyAlignment="1">
      <alignment horizontal="right" vertical="center"/>
    </xf>
    <xf numFmtId="3" fontId="16" fillId="5" borderId="0" xfId="0" applyNumberFormat="1" applyFont="1" applyFill="1" applyBorder="1" applyAlignment="1">
      <alignment horizontal="right" vertical="center"/>
    </xf>
    <xf numFmtId="3" fontId="16" fillId="5" borderId="21" xfId="0" applyNumberFormat="1" applyFont="1" applyFill="1" applyBorder="1" applyAlignment="1">
      <alignment horizontal="right" vertical="center"/>
    </xf>
    <xf numFmtId="3" fontId="16" fillId="5" borderId="24" xfId="0" applyNumberFormat="1" applyFont="1" applyFill="1" applyBorder="1" applyAlignment="1">
      <alignment horizontal="center" vertical="center"/>
    </xf>
    <xf numFmtId="3" fontId="16" fillId="5" borderId="0" xfId="0" applyNumberFormat="1" applyFont="1" applyFill="1" applyBorder="1" applyAlignment="1">
      <alignment horizontal="center" vertical="center"/>
    </xf>
    <xf numFmtId="176" fontId="16" fillId="0" borderId="6" xfId="2" applyNumberFormat="1" applyFont="1" applyFill="1" applyBorder="1" applyAlignment="1">
      <alignment vertical="center"/>
    </xf>
    <xf numFmtId="176" fontId="16" fillId="0" borderId="1" xfId="2" applyNumberFormat="1" applyFont="1" applyFill="1" applyBorder="1" applyAlignment="1">
      <alignment vertical="center"/>
    </xf>
    <xf numFmtId="176" fontId="16" fillId="0" borderId="22" xfId="2" applyNumberFormat="1" applyFont="1" applyFill="1" applyBorder="1" applyAlignment="1">
      <alignment vertical="center"/>
    </xf>
    <xf numFmtId="176" fontId="16" fillId="0" borderId="25" xfId="2" applyNumberFormat="1" applyFont="1" applyFill="1" applyBorder="1" applyAlignment="1">
      <alignment vertical="center"/>
    </xf>
    <xf numFmtId="176" fontId="16" fillId="0" borderId="25" xfId="2" applyNumberFormat="1" applyFont="1" applyFill="1" applyBorder="1" applyAlignment="1">
      <alignment horizontal="right" vertical="center"/>
    </xf>
    <xf numFmtId="176" fontId="16" fillId="0" borderId="1" xfId="2" applyNumberFormat="1" applyFont="1" applyFill="1" applyBorder="1" applyAlignment="1">
      <alignment horizontal="right" vertical="center"/>
    </xf>
    <xf numFmtId="176" fontId="16" fillId="0" borderId="22" xfId="2" applyNumberFormat="1" applyFont="1" applyFill="1" applyBorder="1" applyAlignment="1">
      <alignment horizontal="right" vertical="center"/>
    </xf>
    <xf numFmtId="176" fontId="16" fillId="0" borderId="25" xfId="2" applyNumberFormat="1" applyFont="1" applyFill="1" applyBorder="1" applyAlignment="1">
      <alignment horizontal="center" vertical="center"/>
    </xf>
    <xf numFmtId="176" fontId="16" fillId="0" borderId="1" xfId="2" applyNumberFormat="1" applyFont="1" applyFill="1" applyBorder="1" applyAlignment="1">
      <alignment horizontal="center" vertical="center"/>
    </xf>
    <xf numFmtId="176" fontId="16" fillId="5" borderId="8" xfId="2" applyNumberFormat="1" applyFont="1" applyFill="1" applyBorder="1" applyAlignment="1">
      <alignment vertical="center"/>
    </xf>
    <xf numFmtId="176" fontId="16" fillId="5" borderId="0" xfId="2" applyNumberFormat="1" applyFont="1" applyFill="1" applyBorder="1" applyAlignment="1">
      <alignment vertical="center"/>
    </xf>
    <xf numFmtId="176" fontId="16" fillId="5" borderId="21" xfId="2" applyNumberFormat="1" applyFont="1" applyFill="1" applyBorder="1" applyAlignment="1">
      <alignment vertical="center"/>
    </xf>
    <xf numFmtId="176" fontId="16" fillId="5" borderId="24" xfId="2" applyNumberFormat="1" applyFont="1" applyFill="1" applyBorder="1" applyAlignment="1">
      <alignment vertical="center"/>
    </xf>
    <xf numFmtId="176" fontId="16" fillId="5" borderId="24" xfId="2" applyNumberFormat="1" applyFont="1" applyFill="1" applyBorder="1" applyAlignment="1">
      <alignment horizontal="right" vertical="center"/>
    </xf>
    <xf numFmtId="176" fontId="16" fillId="5" borderId="0" xfId="2" applyNumberFormat="1" applyFont="1" applyFill="1" applyBorder="1" applyAlignment="1">
      <alignment horizontal="right" vertical="center"/>
    </xf>
    <xf numFmtId="176" fontId="16" fillId="5" borderId="21" xfId="2" applyNumberFormat="1" applyFont="1" applyFill="1" applyBorder="1" applyAlignment="1">
      <alignment horizontal="right" vertical="center"/>
    </xf>
    <xf numFmtId="38" fontId="16" fillId="0" borderId="4" xfId="0" applyNumberFormat="1" applyFont="1" applyFill="1" applyBorder="1" applyAlignment="1">
      <alignment vertical="center"/>
    </xf>
    <xf numFmtId="38" fontId="16" fillId="0" borderId="2" xfId="0" applyNumberFormat="1" applyFont="1" applyFill="1" applyBorder="1" applyAlignment="1">
      <alignment vertical="center"/>
    </xf>
    <xf numFmtId="38" fontId="16" fillId="0" borderId="27" xfId="0" applyNumberFormat="1" applyFont="1" applyFill="1" applyBorder="1" applyAlignment="1">
      <alignment vertical="center"/>
    </xf>
    <xf numFmtId="38" fontId="16" fillId="0" borderId="26" xfId="0" applyNumberFormat="1" applyFont="1" applyFill="1" applyBorder="1" applyAlignment="1">
      <alignment vertical="center"/>
    </xf>
    <xf numFmtId="38" fontId="16" fillId="0" borderId="26" xfId="0" applyNumberFormat="1" applyFont="1" applyFill="1" applyBorder="1" applyAlignment="1">
      <alignment horizontal="right" vertical="center"/>
    </xf>
    <xf numFmtId="38" fontId="16" fillId="0" borderId="2" xfId="0" applyNumberFormat="1" applyFont="1" applyFill="1" applyBorder="1" applyAlignment="1">
      <alignment horizontal="right" vertical="center"/>
    </xf>
    <xf numFmtId="38" fontId="16" fillId="0" borderId="27" xfId="0" applyNumberFormat="1" applyFont="1" applyFill="1" applyBorder="1" applyAlignment="1">
      <alignment horizontal="right" vertical="center"/>
    </xf>
    <xf numFmtId="38" fontId="16" fillId="0" borderId="26" xfId="0" applyNumberFormat="1" applyFont="1" applyFill="1" applyBorder="1" applyAlignment="1">
      <alignment horizontal="center" vertical="center"/>
    </xf>
    <xf numFmtId="38" fontId="16" fillId="0" borderId="2" xfId="0" applyNumberFormat="1" applyFont="1" applyFill="1" applyBorder="1" applyAlignment="1">
      <alignment horizontal="center" vertical="center"/>
    </xf>
    <xf numFmtId="3" fontId="16" fillId="5" borderId="8" xfId="0" applyNumberFormat="1" applyFont="1" applyFill="1" applyBorder="1" applyAlignment="1">
      <alignment horizontal="right" vertical="center"/>
    </xf>
    <xf numFmtId="3" fontId="16" fillId="0" borderId="8" xfId="1" applyNumberFormat="1" applyFont="1" applyFill="1" applyBorder="1" applyAlignment="1">
      <alignment vertical="center"/>
    </xf>
    <xf numFmtId="3" fontId="16" fillId="0" borderId="0" xfId="1" applyNumberFormat="1" applyFont="1" applyFill="1" applyBorder="1" applyAlignment="1">
      <alignment vertical="center"/>
    </xf>
    <xf numFmtId="3" fontId="16" fillId="0" borderId="21" xfId="1" applyNumberFormat="1" applyFont="1" applyFill="1" applyBorder="1" applyAlignment="1">
      <alignment vertical="center"/>
    </xf>
    <xf numFmtId="38" fontId="16" fillId="0" borderId="24" xfId="0" applyNumberFormat="1" applyFont="1" applyFill="1" applyBorder="1" applyAlignment="1">
      <alignment vertical="center"/>
    </xf>
    <xf numFmtId="38" fontId="16" fillId="0" borderId="0" xfId="0" applyNumberFormat="1" applyFont="1" applyFill="1" applyBorder="1" applyAlignment="1">
      <alignment vertical="center"/>
    </xf>
    <xf numFmtId="38" fontId="16" fillId="0" borderId="21" xfId="0" applyNumberFormat="1" applyFont="1" applyFill="1" applyBorder="1" applyAlignment="1">
      <alignment vertical="center"/>
    </xf>
    <xf numFmtId="38" fontId="16" fillId="0" borderId="24" xfId="1" applyFont="1" applyFill="1" applyBorder="1" applyAlignment="1">
      <alignment vertical="center"/>
    </xf>
    <xf numFmtId="38" fontId="16" fillId="0" borderId="0" xfId="1" applyFont="1" applyFill="1" applyBorder="1" applyAlignment="1">
      <alignment vertical="center"/>
    </xf>
    <xf numFmtId="38" fontId="16" fillId="0" borderId="24" xfId="0" applyNumberFormat="1" applyFont="1" applyFill="1" applyBorder="1" applyAlignment="1">
      <alignment horizontal="center" vertical="center"/>
    </xf>
    <xf numFmtId="38" fontId="16" fillId="0" borderId="0" xfId="0" applyNumberFormat="1" applyFont="1" applyFill="1" applyBorder="1" applyAlignment="1">
      <alignment horizontal="center" vertical="center"/>
    </xf>
    <xf numFmtId="38" fontId="16" fillId="0" borderId="21" xfId="0" applyNumberFormat="1" applyFont="1" applyFill="1" applyBorder="1" applyAlignment="1">
      <alignment horizontal="center" vertical="center"/>
    </xf>
    <xf numFmtId="38" fontId="16" fillId="0" borderId="24" xfId="1" applyFont="1" applyFill="1" applyBorder="1" applyAlignment="1">
      <alignment horizontal="center" vertical="center"/>
    </xf>
    <xf numFmtId="38" fontId="16" fillId="0" borderId="0" xfId="1" applyFont="1" applyFill="1" applyBorder="1" applyAlignment="1">
      <alignment horizontal="center" vertical="center"/>
    </xf>
    <xf numFmtId="176" fontId="16" fillId="5" borderId="22" xfId="2" applyNumberFormat="1" applyFont="1" applyFill="1" applyBorder="1" applyAlignment="1">
      <alignment horizontal="center" vertical="center"/>
    </xf>
    <xf numFmtId="176" fontId="16" fillId="0" borderId="22" xfId="2" applyNumberFormat="1" applyFont="1" applyFill="1" applyBorder="1" applyAlignment="1">
      <alignment horizontal="center" vertical="center"/>
    </xf>
    <xf numFmtId="38" fontId="16" fillId="5" borderId="26" xfId="0" applyNumberFormat="1" applyFont="1" applyFill="1" applyBorder="1" applyAlignment="1">
      <alignment vertical="center"/>
    </xf>
    <xf numFmtId="38" fontId="16" fillId="5" borderId="2" xfId="0" applyNumberFormat="1" applyFont="1" applyFill="1" applyBorder="1" applyAlignment="1">
      <alignment vertical="center"/>
    </xf>
    <xf numFmtId="38" fontId="16" fillId="5" borderId="27" xfId="0" applyNumberFormat="1" applyFont="1" applyFill="1" applyBorder="1" applyAlignment="1">
      <alignment vertical="center"/>
    </xf>
    <xf numFmtId="38" fontId="16" fillId="5" borderId="26" xfId="0" applyNumberFormat="1" applyFont="1" applyFill="1" applyBorder="1" applyAlignment="1">
      <alignment horizontal="center" vertical="center"/>
    </xf>
    <xf numFmtId="38" fontId="16" fillId="5" borderId="2" xfId="0" applyNumberFormat="1" applyFont="1" applyFill="1" applyBorder="1" applyAlignment="1">
      <alignment horizontal="center" vertical="center"/>
    </xf>
    <xf numFmtId="38" fontId="16" fillId="5" borderId="27" xfId="0" applyNumberFormat="1" applyFont="1" applyFill="1" applyBorder="1" applyAlignment="1">
      <alignment horizontal="center" vertical="center"/>
    </xf>
    <xf numFmtId="38" fontId="16" fillId="0" borderId="4" xfId="1" applyFont="1" applyFill="1" applyBorder="1" applyAlignment="1">
      <alignment vertical="center"/>
    </xf>
    <xf numFmtId="38" fontId="16" fillId="0" borderId="2" xfId="1" applyFont="1" applyFill="1" applyBorder="1" applyAlignment="1">
      <alignment vertical="center"/>
    </xf>
    <xf numFmtId="38" fontId="16" fillId="0" borderId="27" xfId="1" applyFont="1" applyFill="1" applyBorder="1" applyAlignment="1">
      <alignment vertical="center"/>
    </xf>
    <xf numFmtId="38" fontId="16" fillId="0" borderId="26" xfId="1" applyFont="1" applyFill="1" applyBorder="1" applyAlignment="1">
      <alignment vertical="center"/>
    </xf>
    <xf numFmtId="38" fontId="16" fillId="0" borderId="27" xfId="0" applyNumberFormat="1" applyFont="1" applyFill="1" applyBorder="1" applyAlignment="1">
      <alignment horizontal="center" vertical="center"/>
    </xf>
    <xf numFmtId="38" fontId="16" fillId="0" borderId="26" xfId="1" applyFont="1" applyFill="1" applyBorder="1" applyAlignment="1">
      <alignment horizontal="center" vertical="center"/>
    </xf>
    <xf numFmtId="38" fontId="16" fillId="0" borderId="2" xfId="1" applyFont="1" applyFill="1" applyBorder="1" applyAlignment="1">
      <alignment horizontal="center" vertical="center"/>
    </xf>
    <xf numFmtId="37" fontId="16" fillId="5" borderId="8" xfId="1" applyNumberFormat="1" applyFont="1" applyFill="1" applyBorder="1" applyAlignment="1">
      <alignment vertical="center"/>
    </xf>
    <xf numFmtId="37" fontId="16" fillId="5" borderId="0" xfId="1" applyNumberFormat="1" applyFont="1" applyFill="1" applyBorder="1" applyAlignment="1">
      <alignment vertical="center"/>
    </xf>
    <xf numFmtId="37" fontId="16" fillId="5" borderId="21" xfId="1" applyNumberFormat="1" applyFont="1" applyFill="1" applyBorder="1" applyAlignment="1">
      <alignment vertical="center"/>
    </xf>
    <xf numFmtId="37" fontId="16" fillId="5" borderId="24" xfId="0" applyNumberFormat="1" applyFont="1" applyFill="1" applyBorder="1" applyAlignment="1">
      <alignment vertical="center"/>
    </xf>
    <xf numFmtId="37" fontId="16" fillId="5" borderId="0" xfId="0" applyNumberFormat="1" applyFont="1" applyFill="1" applyBorder="1" applyAlignment="1">
      <alignment vertical="center"/>
    </xf>
    <xf numFmtId="37" fontId="16" fillId="5" borderId="21" xfId="0" applyNumberFormat="1" applyFont="1" applyFill="1" applyBorder="1" applyAlignment="1">
      <alignment vertical="center"/>
    </xf>
    <xf numFmtId="37" fontId="16" fillId="5" borderId="24" xfId="1" applyNumberFormat="1" applyFont="1" applyFill="1" applyBorder="1" applyAlignment="1">
      <alignment vertical="center"/>
    </xf>
    <xf numFmtId="37" fontId="16" fillId="5" borderId="24" xfId="0" applyNumberFormat="1" applyFont="1" applyFill="1" applyBorder="1" applyAlignment="1">
      <alignment horizontal="center" vertical="center"/>
    </xf>
    <xf numFmtId="37" fontId="16" fillId="5" borderId="0" xfId="0" applyNumberFormat="1" applyFont="1" applyFill="1" applyBorder="1" applyAlignment="1">
      <alignment horizontal="center" vertical="center"/>
    </xf>
    <xf numFmtId="37" fontId="16" fillId="5" borderId="21" xfId="0" applyNumberFormat="1" applyFont="1" applyFill="1" applyBorder="1" applyAlignment="1">
      <alignment horizontal="center" vertical="center"/>
    </xf>
    <xf numFmtId="37" fontId="16" fillId="5" borderId="24" xfId="1" applyNumberFormat="1" applyFont="1" applyFill="1" applyBorder="1" applyAlignment="1">
      <alignment horizontal="center" vertical="center"/>
    </xf>
    <xf numFmtId="37" fontId="16" fillId="5" borderId="0" xfId="1" applyNumberFormat="1" applyFont="1" applyFill="1" applyBorder="1" applyAlignment="1">
      <alignment horizontal="center" vertical="center"/>
    </xf>
    <xf numFmtId="38" fontId="16" fillId="0" borderId="8" xfId="1" applyFont="1" applyFill="1" applyBorder="1" applyAlignment="1">
      <alignment vertical="center"/>
    </xf>
    <xf numFmtId="38" fontId="16" fillId="0" borderId="21" xfId="1" applyFont="1" applyFill="1" applyBorder="1" applyAlignment="1">
      <alignment vertical="center"/>
    </xf>
    <xf numFmtId="3" fontId="16" fillId="0" borderId="24" xfId="0" applyNumberFormat="1" applyFont="1" applyFill="1" applyBorder="1" applyAlignment="1">
      <alignment vertical="center"/>
    </xf>
    <xf numFmtId="3" fontId="16" fillId="0" borderId="0" xfId="0" applyNumberFormat="1" applyFont="1" applyFill="1" applyBorder="1" applyAlignment="1">
      <alignment vertical="center"/>
    </xf>
    <xf numFmtId="3" fontId="16" fillId="0" borderId="21" xfId="0" applyNumberFormat="1" applyFont="1" applyFill="1" applyBorder="1" applyAlignment="1">
      <alignment vertical="center"/>
    </xf>
    <xf numFmtId="3" fontId="16" fillId="0" borderId="24" xfId="1" applyNumberFormat="1" applyFont="1" applyFill="1" applyBorder="1" applyAlignment="1">
      <alignment vertical="center"/>
    </xf>
    <xf numFmtId="3" fontId="16" fillId="0" borderId="24" xfId="0" applyNumberFormat="1" applyFont="1" applyFill="1" applyBorder="1" applyAlignment="1">
      <alignment horizontal="center" vertical="center"/>
    </xf>
    <xf numFmtId="3" fontId="16" fillId="0" borderId="0" xfId="0" applyNumberFormat="1" applyFont="1" applyFill="1" applyBorder="1" applyAlignment="1">
      <alignment horizontal="center" vertical="center"/>
    </xf>
    <xf numFmtId="3" fontId="16" fillId="0" borderId="21" xfId="0" applyNumberFormat="1" applyFont="1" applyFill="1" applyBorder="1" applyAlignment="1">
      <alignment horizontal="center" vertical="center"/>
    </xf>
    <xf numFmtId="3" fontId="16" fillId="0" borderId="24" xfId="1" applyNumberFormat="1" applyFont="1" applyFill="1" applyBorder="1" applyAlignment="1">
      <alignment horizontal="center" vertical="center"/>
    </xf>
    <xf numFmtId="3" fontId="16" fillId="0" borderId="0" xfId="1" applyNumberFormat="1" applyFont="1" applyFill="1" applyBorder="1" applyAlignment="1">
      <alignment horizontal="center" vertical="center"/>
    </xf>
    <xf numFmtId="37" fontId="16" fillId="0" borderId="6" xfId="1" applyNumberFormat="1" applyFont="1" applyFill="1" applyBorder="1" applyAlignment="1">
      <alignment vertical="center"/>
    </xf>
    <xf numFmtId="37" fontId="16" fillId="0" borderId="1" xfId="1" applyNumberFormat="1" applyFont="1" applyFill="1" applyBorder="1" applyAlignment="1">
      <alignment vertical="center"/>
    </xf>
    <xf numFmtId="37" fontId="16" fillId="0" borderId="22" xfId="1" applyNumberFormat="1" applyFont="1" applyFill="1" applyBorder="1" applyAlignment="1">
      <alignment vertical="center"/>
    </xf>
    <xf numFmtId="37" fontId="16" fillId="0" borderId="25" xfId="1" applyNumberFormat="1" applyFont="1" applyFill="1" applyBorder="1" applyAlignment="1">
      <alignment vertical="center"/>
    </xf>
    <xf numFmtId="37" fontId="16" fillId="0" borderId="25" xfId="0" applyNumberFormat="1" applyFont="1" applyFill="1" applyBorder="1" applyAlignment="1">
      <alignment vertical="center"/>
    </xf>
    <xf numFmtId="37" fontId="16" fillId="0" borderId="1" xfId="0" applyNumberFormat="1" applyFont="1" applyFill="1" applyBorder="1" applyAlignment="1">
      <alignment vertical="center"/>
    </xf>
    <xf numFmtId="37" fontId="16" fillId="0" borderId="22" xfId="0" applyNumberFormat="1" applyFont="1" applyFill="1" applyBorder="1" applyAlignment="1">
      <alignment vertical="center"/>
    </xf>
    <xf numFmtId="37" fontId="16" fillId="0" borderId="25" xfId="0" applyNumberFormat="1" applyFont="1" applyFill="1" applyBorder="1" applyAlignment="1">
      <alignment horizontal="right" vertical="center"/>
    </xf>
    <xf numFmtId="37" fontId="16" fillId="0" borderId="1" xfId="0" applyNumberFormat="1" applyFont="1" applyFill="1" applyBorder="1" applyAlignment="1">
      <alignment horizontal="right" vertical="center"/>
    </xf>
    <xf numFmtId="37" fontId="16" fillId="0" borderId="22" xfId="0" applyNumberFormat="1" applyFont="1" applyFill="1" applyBorder="1" applyAlignment="1">
      <alignment horizontal="right" vertical="center"/>
    </xf>
    <xf numFmtId="37" fontId="16" fillId="0" borderId="25" xfId="1" applyNumberFormat="1" applyFont="1" applyFill="1" applyBorder="1" applyAlignment="1">
      <alignment horizontal="center" vertical="center"/>
    </xf>
    <xf numFmtId="37" fontId="16" fillId="0" borderId="1" xfId="1" applyNumberFormat="1" applyFont="1" applyFill="1" applyBorder="1" applyAlignment="1">
      <alignment horizontal="center" vertical="center"/>
    </xf>
    <xf numFmtId="176" fontId="16" fillId="5" borderId="24" xfId="2" applyNumberFormat="1" applyFont="1" applyFill="1" applyBorder="1" applyAlignment="1">
      <alignment horizontal="center" vertical="center"/>
    </xf>
    <xf numFmtId="176" fontId="16" fillId="5" borderId="0" xfId="2" applyNumberFormat="1" applyFont="1" applyFill="1" applyBorder="1" applyAlignment="1">
      <alignment horizontal="center" vertical="center"/>
    </xf>
    <xf numFmtId="0" fontId="12" fillId="0" borderId="0" xfId="0" applyFont="1" applyFill="1" applyBorder="1" applyAlignment="1">
      <alignment horizontal="center" wrapText="1"/>
    </xf>
    <xf numFmtId="0" fontId="12" fillId="0" borderId="0" xfId="0" applyFont="1" applyFill="1" applyBorder="1" applyAlignment="1">
      <alignment horizontal="center"/>
    </xf>
    <xf numFmtId="0" fontId="16" fillId="0" borderId="0" xfId="0" applyFont="1" applyFill="1" applyBorder="1" applyAlignment="1">
      <alignment horizontal="center" vertical="center"/>
    </xf>
    <xf numFmtId="0" fontId="16" fillId="0" borderId="1" xfId="0" applyFont="1" applyFill="1" applyBorder="1" applyAlignment="1">
      <alignment horizontal="center" vertical="center"/>
    </xf>
    <xf numFmtId="0" fontId="16" fillId="5" borderId="0" xfId="0" applyFont="1" applyFill="1" applyBorder="1" applyAlignment="1">
      <alignment horizontal="left" vertical="center"/>
    </xf>
    <xf numFmtId="0" fontId="16" fillId="0" borderId="0" xfId="0" applyFont="1" applyFill="1" applyBorder="1" applyAlignment="1">
      <alignment horizontal="left" vertical="center"/>
    </xf>
    <xf numFmtId="0" fontId="16" fillId="0" borderId="1" xfId="0" applyFont="1" applyFill="1" applyBorder="1" applyAlignment="1">
      <alignment horizontal="left" vertical="center"/>
    </xf>
    <xf numFmtId="38" fontId="16" fillId="5" borderId="27" xfId="1" applyFont="1" applyFill="1" applyBorder="1" applyAlignment="1">
      <alignment horizontal="center" vertical="center"/>
    </xf>
    <xf numFmtId="3" fontId="16" fillId="0" borderId="21" xfId="1" applyNumberFormat="1" applyFont="1" applyFill="1" applyBorder="1" applyAlignment="1">
      <alignment horizontal="center" vertical="center"/>
    </xf>
    <xf numFmtId="176" fontId="16" fillId="5" borderId="21" xfId="2" applyNumberFormat="1" applyFont="1" applyFill="1" applyBorder="1" applyAlignment="1">
      <alignment horizontal="center" vertical="center"/>
    </xf>
    <xf numFmtId="37" fontId="16" fillId="0" borderId="22" xfId="1" applyNumberFormat="1" applyFont="1" applyFill="1" applyBorder="1" applyAlignment="1">
      <alignment horizontal="center" vertical="center"/>
    </xf>
    <xf numFmtId="0" fontId="16" fillId="0" borderId="9" xfId="0" applyFont="1" applyFill="1" applyBorder="1" applyAlignment="1">
      <alignment horizontal="center" vertical="center"/>
    </xf>
    <xf numFmtId="0" fontId="16" fillId="0" borderId="7" xfId="0" applyFont="1" applyFill="1" applyBorder="1" applyAlignment="1">
      <alignment horizontal="center" vertical="center"/>
    </xf>
    <xf numFmtId="0" fontId="16" fillId="5" borderId="0" xfId="0" applyFont="1" applyFill="1" applyBorder="1" applyAlignment="1">
      <alignment vertical="center"/>
    </xf>
    <xf numFmtId="0" fontId="16" fillId="0" borderId="0" xfId="0" applyFont="1" applyFill="1" applyBorder="1" applyAlignment="1">
      <alignment vertical="center"/>
    </xf>
    <xf numFmtId="0" fontId="16" fillId="5" borderId="1" xfId="0" applyFont="1" applyFill="1" applyBorder="1" applyAlignment="1">
      <alignment horizontal="center" vertical="center"/>
    </xf>
    <xf numFmtId="0" fontId="16" fillId="5" borderId="7" xfId="0" applyFont="1" applyFill="1" applyBorder="1" applyAlignment="1">
      <alignment horizontal="center" vertical="center"/>
    </xf>
    <xf numFmtId="0" fontId="16" fillId="0" borderId="2" xfId="0" applyFont="1" applyFill="1" applyBorder="1" applyAlignment="1">
      <alignment horizontal="center" vertical="center"/>
    </xf>
    <xf numFmtId="0" fontId="16" fillId="0" borderId="5" xfId="0" applyFont="1" applyFill="1" applyBorder="1" applyAlignment="1">
      <alignment horizontal="center" vertical="center"/>
    </xf>
    <xf numFmtId="0" fontId="16" fillId="5" borderId="0"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5" borderId="1" xfId="0" applyFont="1" applyFill="1" applyBorder="1" applyAlignment="1">
      <alignment horizontal="right" vertical="center"/>
    </xf>
    <xf numFmtId="0" fontId="16" fillId="5" borderId="7" xfId="0" applyFont="1" applyFill="1" applyBorder="1" applyAlignment="1">
      <alignment horizontal="right" vertical="center"/>
    </xf>
    <xf numFmtId="0" fontId="16" fillId="5" borderId="0" xfId="0" applyFont="1" applyFill="1" applyBorder="1" applyAlignment="1">
      <alignment horizontal="right" vertical="center"/>
    </xf>
    <xf numFmtId="0" fontId="16" fillId="5" borderId="9" xfId="0" applyFont="1" applyFill="1" applyBorder="1" applyAlignment="1">
      <alignment horizontal="right" vertical="center"/>
    </xf>
    <xf numFmtId="0" fontId="16" fillId="0" borderId="0" xfId="0" applyFont="1" applyBorder="1" applyAlignment="1">
      <alignment horizontal="right" vertical="center"/>
    </xf>
    <xf numFmtId="0" fontId="16" fillId="0" borderId="9" xfId="0" applyFont="1" applyBorder="1" applyAlignment="1">
      <alignment horizontal="right" vertical="center"/>
    </xf>
    <xf numFmtId="0" fontId="16" fillId="0" borderId="0" xfId="0" applyFont="1" applyFill="1" applyBorder="1" applyAlignment="1">
      <alignment horizontal="right" vertical="center"/>
    </xf>
    <xf numFmtId="0" fontId="16" fillId="0" borderId="9" xfId="0" applyFont="1" applyFill="1" applyBorder="1" applyAlignment="1">
      <alignment horizontal="right" vertical="center"/>
    </xf>
    <xf numFmtId="0" fontId="16" fillId="0" borderId="1" xfId="0" applyFont="1" applyFill="1" applyBorder="1" applyAlignment="1">
      <alignment horizontal="right" vertical="center"/>
    </xf>
    <xf numFmtId="0" fontId="16" fillId="0" borderId="7" xfId="0" applyFont="1" applyFill="1" applyBorder="1" applyAlignment="1">
      <alignment horizontal="right" vertical="center"/>
    </xf>
    <xf numFmtId="0" fontId="16" fillId="7" borderId="0" xfId="0" applyFont="1" applyFill="1" applyBorder="1" applyAlignment="1">
      <alignment horizontal="right" vertical="center"/>
    </xf>
    <xf numFmtId="0" fontId="16" fillId="7" borderId="9" xfId="0" applyFont="1" applyFill="1" applyBorder="1" applyAlignment="1">
      <alignment horizontal="right" vertical="center"/>
    </xf>
    <xf numFmtId="0" fontId="18" fillId="0" borderId="0" xfId="0" applyFont="1" applyFill="1" applyBorder="1" applyAlignment="1">
      <alignment horizontal="left" vertical="top" wrapText="1"/>
    </xf>
    <xf numFmtId="0" fontId="16" fillId="6" borderId="0" xfId="0" applyFont="1" applyFill="1" applyBorder="1" applyAlignment="1">
      <alignment horizontal="right" vertical="center"/>
    </xf>
    <xf numFmtId="0" fontId="16" fillId="6" borderId="9" xfId="0" applyFont="1" applyFill="1" applyBorder="1" applyAlignment="1">
      <alignment horizontal="right" vertical="center"/>
    </xf>
    <xf numFmtId="0" fontId="2" fillId="3" borderId="0" xfId="0" applyFont="1" applyFill="1" applyAlignment="1">
      <alignment horizontal="center" vertical="center"/>
    </xf>
    <xf numFmtId="0" fontId="2" fillId="3" borderId="0" xfId="0" applyFont="1" applyFill="1" applyBorder="1" applyAlignment="1">
      <alignment horizontal="center" vertical="center"/>
    </xf>
    <xf numFmtId="0" fontId="9" fillId="3" borderId="0" xfId="0" applyFont="1" applyFill="1" applyAlignment="1">
      <alignment horizontal="center" vertical="center"/>
    </xf>
    <xf numFmtId="0" fontId="9" fillId="3" borderId="0" xfId="0"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colors>
    <mruColors>
      <color rgb="FF000062"/>
      <color rgb="FF00BBDC"/>
      <color rgb="FF53E6FF"/>
      <color rgb="FFC5F6FF"/>
      <color rgb="FFD0DF00"/>
      <color rgb="FFFBFF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40</xdr:col>
      <xdr:colOff>9525</xdr:colOff>
      <xdr:row>17</xdr:row>
      <xdr:rowOff>95250</xdr:rowOff>
    </xdr:from>
    <xdr:to>
      <xdr:col>57</xdr:col>
      <xdr:colOff>3044</xdr:colOff>
      <xdr:row>20</xdr:row>
      <xdr:rowOff>76142</xdr:rowOff>
    </xdr:to>
    <xdr:pic>
      <xdr:nvPicPr>
        <xdr:cNvPr id="2" name="図 1"/>
        <xdr:cNvPicPr>
          <a:picLocks noChangeAspect="1"/>
        </xdr:cNvPicPr>
      </xdr:nvPicPr>
      <xdr:blipFill>
        <a:blip xmlns:r="http://schemas.openxmlformats.org/officeDocument/2006/relationships" r:embed="rId1"/>
        <a:stretch>
          <a:fillRect/>
        </a:stretch>
      </xdr:blipFill>
      <xdr:spPr>
        <a:xfrm>
          <a:off x="8820150" y="2257425"/>
          <a:ext cx="1123819" cy="466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0</xdr:colOff>
      <xdr:row>20</xdr:row>
      <xdr:rowOff>0</xdr:rowOff>
    </xdr:from>
    <xdr:to>
      <xdr:col>7</xdr:col>
      <xdr:colOff>485775</xdr:colOff>
      <xdr:row>23</xdr:row>
      <xdr:rowOff>15875</xdr:rowOff>
    </xdr:to>
    <xdr:sp macro="" textlink="">
      <xdr:nvSpPr>
        <xdr:cNvPr id="1028" name="AutoShape 4"/>
        <xdr:cNvSpPr>
          <a:spLocks noChangeAspect="1" noChangeArrowheads="1"/>
        </xdr:cNvSpPr>
      </xdr:nvSpPr>
      <xdr:spPr bwMode="auto">
        <a:xfrm>
          <a:off x="7924800" y="3505200"/>
          <a:ext cx="2066925" cy="390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6350">
          <a:solidFill>
            <a:sysClr val="windowText" lastClr="000000"/>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42"/>
  <sheetViews>
    <sheetView showGridLines="0" tabSelected="1" showRuler="0" view="pageBreakPreview" topLeftCell="A3" zoomScaleNormal="100" zoomScaleSheetLayoutView="100" workbookViewId="0">
      <selection activeCell="A3" sqref="A3"/>
    </sheetView>
  </sheetViews>
  <sheetFormatPr defaultColWidth="0.90625" defaultRowHeight="15"/>
  <cols>
    <col min="1" max="1" width="3.26953125" style="31" bestFit="1" customWidth="1"/>
    <col min="2" max="2" width="15.6328125" style="33" customWidth="1"/>
    <col min="3" max="3" width="10.36328125" style="31" customWidth="1"/>
    <col min="4" max="27" width="3.08984375" style="31" customWidth="1"/>
    <col min="28" max="16384" width="0.90625" style="31"/>
  </cols>
  <sheetData>
    <row r="1" spans="1:27" ht="36" hidden="1" customHeight="1">
      <c r="A1" s="360" t="s">
        <v>551</v>
      </c>
      <c r="B1" s="361"/>
      <c r="C1" s="361"/>
      <c r="D1" s="203" t="s">
        <v>279</v>
      </c>
      <c r="E1" s="203"/>
      <c r="F1" s="203"/>
      <c r="G1" s="30"/>
      <c r="H1" s="30"/>
      <c r="I1" s="30"/>
      <c r="J1" s="30"/>
      <c r="K1" s="30"/>
      <c r="L1" s="30"/>
      <c r="M1" s="30"/>
      <c r="N1" s="30"/>
      <c r="O1" s="30"/>
      <c r="P1" s="30"/>
      <c r="Q1" s="30"/>
      <c r="R1" s="30"/>
      <c r="S1" s="30"/>
      <c r="T1" s="30"/>
      <c r="U1" s="30"/>
      <c r="V1" s="30"/>
      <c r="W1" s="30"/>
      <c r="X1" s="30"/>
      <c r="Y1" s="30"/>
      <c r="Z1" s="30"/>
      <c r="AA1" s="30"/>
    </row>
    <row r="2" spans="1:27" ht="11.25" hidden="1" customHeight="1">
      <c r="A2" s="32"/>
      <c r="D2" s="34"/>
    </row>
    <row r="3" spans="1:27">
      <c r="A3" s="35" t="s">
        <v>272</v>
      </c>
      <c r="B3" s="36" t="str">
        <f>IF($D$1="日本語",VLOOKUP(1,Sheet3!$A:$C,2,FALSE),VLOOKUP(1,Sheet3!$A:$C,3,FALSE))</f>
        <v>連結ハイライト</v>
      </c>
      <c r="C3" s="36"/>
      <c r="D3" s="34"/>
      <c r="P3" s="32"/>
      <c r="Q3" s="32"/>
      <c r="R3" s="32"/>
      <c r="S3" s="32"/>
      <c r="T3" s="32"/>
      <c r="U3" s="32"/>
      <c r="V3" s="32"/>
      <c r="W3" s="32"/>
      <c r="X3" s="32"/>
      <c r="Y3" s="32"/>
      <c r="Z3" s="32"/>
      <c r="AA3" s="32"/>
    </row>
    <row r="4" spans="1:27" ht="11.9" customHeight="1">
      <c r="A4" s="362" t="str">
        <f>IF($D$1="日本語",VLOOKUP(271,Sheet3!$A:$C,2,FALSE),VLOOKUP(271,Sheet3!$A:$C,3,FALSE))</f>
        <v>単位：百万円</v>
      </c>
      <c r="B4" s="362"/>
      <c r="C4" s="362"/>
      <c r="D4" s="236" t="str">
        <f>IF($D$1="日本語",VLOOKUP(3,Sheet3!$E:$G,2,FALSE),VLOOKUP(3,Sheet3!$E:$G,3,FALSE))</f>
        <v>2021年12月期</v>
      </c>
      <c r="E4" s="237"/>
      <c r="F4" s="237"/>
      <c r="G4" s="237"/>
      <c r="H4" s="237"/>
      <c r="I4" s="237"/>
      <c r="J4" s="237"/>
      <c r="K4" s="237"/>
      <c r="L4" s="237"/>
      <c r="M4" s="237"/>
      <c r="N4" s="237"/>
      <c r="O4" s="237"/>
      <c r="P4" s="236" t="s">
        <v>586</v>
      </c>
      <c r="Q4" s="237"/>
      <c r="R4" s="237"/>
      <c r="S4" s="237"/>
      <c r="T4" s="237"/>
      <c r="U4" s="237"/>
      <c r="V4" s="237"/>
      <c r="W4" s="237"/>
      <c r="X4" s="237"/>
      <c r="Y4" s="237"/>
      <c r="Z4" s="237"/>
      <c r="AA4" s="237"/>
    </row>
    <row r="5" spans="1:27" ht="11.9" customHeight="1">
      <c r="A5" s="363"/>
      <c r="B5" s="363"/>
      <c r="C5" s="363"/>
      <c r="D5" s="238" t="str">
        <f>IF($D$1="日本語",VLOOKUP(241,Sheet3!$A:$C,2,FALSE),VLOOKUP(241,Sheet3!$A:$C,3,FALSE))</f>
        <v>上期</v>
      </c>
      <c r="E5" s="239"/>
      <c r="F5" s="239"/>
      <c r="G5" s="240"/>
      <c r="H5" s="241" t="str">
        <f>IF($D$1="日本語",VLOOKUP(242,Sheet3!$A:$C,2,FALSE),VLOOKUP(242,Sheet3!$A:$C,3,FALSE))</f>
        <v>下期</v>
      </c>
      <c r="I5" s="239"/>
      <c r="J5" s="239"/>
      <c r="K5" s="239"/>
      <c r="L5" s="241" t="str">
        <f>IF($D$1="日本語",VLOOKUP(243,Sheet3!$A:$C,2,FALSE),VLOOKUP(243,Sheet3!$A:$C,3,FALSE))</f>
        <v>通期</v>
      </c>
      <c r="M5" s="239"/>
      <c r="N5" s="239"/>
      <c r="O5" s="239"/>
      <c r="P5" s="238" t="str">
        <f>IF($D$1="日本語",VLOOKUP(241,Sheet3!$A:$C,2,FALSE),VLOOKUP(241,Sheet3!$A:$C,3,FALSE))</f>
        <v>上期</v>
      </c>
      <c r="Q5" s="239"/>
      <c r="R5" s="239"/>
      <c r="S5" s="240"/>
      <c r="T5" s="241" t="str">
        <f>IF($D$1="日本語",VLOOKUP(242,Sheet3!$A:$C,2,FALSE),VLOOKUP(242,Sheet3!$A:$C,3,FALSE))</f>
        <v>下期</v>
      </c>
      <c r="U5" s="239"/>
      <c r="V5" s="239"/>
      <c r="W5" s="239"/>
      <c r="X5" s="241" t="str">
        <f>IF($D$1="日本語",VLOOKUP(243,Sheet3!$A:$C,2,FALSE),VLOOKUP(243,Sheet3!$A:$C,3,FALSE))</f>
        <v>通期</v>
      </c>
      <c r="Y5" s="239"/>
      <c r="Z5" s="239"/>
      <c r="AA5" s="239"/>
    </row>
    <row r="6" spans="1:27" ht="11.9" customHeight="1">
      <c r="A6" s="364" t="str">
        <f>IF($D$1="日本語",VLOOKUP(9,Sheet3!$A:$C,2,FALSE),VLOOKUP(9,Sheet3!$A:$C,3,FALSE))</f>
        <v>売上高</v>
      </c>
      <c r="B6" s="364"/>
      <c r="C6" s="364"/>
      <c r="D6" s="253">
        <v>209478</v>
      </c>
      <c r="E6" s="254"/>
      <c r="F6" s="254"/>
      <c r="G6" s="255"/>
      <c r="H6" s="256">
        <f>L6-D6</f>
        <v>194604</v>
      </c>
      <c r="I6" s="254"/>
      <c r="J6" s="254"/>
      <c r="K6" s="255"/>
      <c r="L6" s="256">
        <v>404082</v>
      </c>
      <c r="M6" s="254"/>
      <c r="N6" s="254"/>
      <c r="O6" s="254"/>
      <c r="P6" s="253">
        <v>225080</v>
      </c>
      <c r="Q6" s="254"/>
      <c r="R6" s="254"/>
      <c r="S6" s="255"/>
      <c r="T6" s="251" t="s">
        <v>271</v>
      </c>
      <c r="U6" s="252"/>
      <c r="V6" s="252"/>
      <c r="W6" s="367"/>
      <c r="X6" s="251" t="s">
        <v>271</v>
      </c>
      <c r="Y6" s="252"/>
      <c r="Z6" s="252"/>
      <c r="AA6" s="252"/>
    </row>
    <row r="7" spans="1:27" ht="11.9" customHeight="1">
      <c r="A7" s="365" t="str">
        <f>IF($D$1="日本語",VLOOKUP(10,Sheet3!$A:$C,2,FALSE),VLOOKUP(10,Sheet3!$A:$C,3,FALSE))</f>
        <v>営業利益</v>
      </c>
      <c r="B7" s="365"/>
      <c r="C7" s="365"/>
      <c r="D7" s="295">
        <v>23993</v>
      </c>
      <c r="E7" s="296"/>
      <c r="F7" s="296"/>
      <c r="G7" s="297"/>
      <c r="H7" s="340">
        <f t="shared" ref="H7" si="0">L7-D7</f>
        <v>-2048</v>
      </c>
      <c r="I7" s="296"/>
      <c r="J7" s="296"/>
      <c r="K7" s="297"/>
      <c r="L7" s="340">
        <v>21945</v>
      </c>
      <c r="M7" s="296"/>
      <c r="N7" s="296"/>
      <c r="O7" s="296"/>
      <c r="P7" s="295">
        <v>19166</v>
      </c>
      <c r="Q7" s="296"/>
      <c r="R7" s="296"/>
      <c r="S7" s="297"/>
      <c r="T7" s="344" t="s">
        <v>271</v>
      </c>
      <c r="U7" s="345"/>
      <c r="V7" s="345"/>
      <c r="W7" s="368"/>
      <c r="X7" s="344" t="s">
        <v>271</v>
      </c>
      <c r="Y7" s="345"/>
      <c r="Z7" s="345"/>
      <c r="AA7" s="345"/>
    </row>
    <row r="8" spans="1:27" ht="11.9" customHeight="1">
      <c r="A8" s="364" t="str">
        <f>IF($D$1="日本語",VLOOKUP(11,Sheet3!$A:$C,2,FALSE),VLOOKUP(11,Sheet3!$A:$C,3,FALSE))</f>
        <v>営業利益率</v>
      </c>
      <c r="B8" s="364"/>
      <c r="C8" s="364"/>
      <c r="D8" s="278">
        <f>D7/D6</f>
        <v>0.11453708742684196</v>
      </c>
      <c r="E8" s="279"/>
      <c r="F8" s="279"/>
      <c r="G8" s="280"/>
      <c r="H8" s="281">
        <f>H7/H6</f>
        <v>-1.0523935787548046E-2</v>
      </c>
      <c r="I8" s="279"/>
      <c r="J8" s="279"/>
      <c r="K8" s="280"/>
      <c r="L8" s="281">
        <v>5.4308283962166096E-2</v>
      </c>
      <c r="M8" s="279"/>
      <c r="N8" s="279"/>
      <c r="O8" s="279"/>
      <c r="P8" s="278">
        <v>8.5000000000000006E-2</v>
      </c>
      <c r="Q8" s="279"/>
      <c r="R8" s="279"/>
      <c r="S8" s="280"/>
      <c r="T8" s="358" t="s">
        <v>271</v>
      </c>
      <c r="U8" s="359"/>
      <c r="V8" s="359"/>
      <c r="W8" s="369"/>
      <c r="X8" s="358" t="s">
        <v>271</v>
      </c>
      <c r="Y8" s="359"/>
      <c r="Z8" s="359"/>
      <c r="AA8" s="359"/>
    </row>
    <row r="9" spans="1:27" ht="11.9" customHeight="1">
      <c r="A9" s="366" t="str">
        <f>IF($D$1="日本語",VLOOKUP(12,Sheet3!$A:$C,2,FALSE),VLOOKUP(12,Sheet3!$A:$C,3,FALSE))</f>
        <v>親会社株主に帰属する当期純利益</v>
      </c>
      <c r="B9" s="366"/>
      <c r="C9" s="366"/>
      <c r="D9" s="346">
        <v>12350</v>
      </c>
      <c r="E9" s="347"/>
      <c r="F9" s="347"/>
      <c r="G9" s="348"/>
      <c r="H9" s="349">
        <f t="shared" ref="H9" si="1">L9-D9</f>
        <v>-2948</v>
      </c>
      <c r="I9" s="347"/>
      <c r="J9" s="347"/>
      <c r="K9" s="348"/>
      <c r="L9" s="349">
        <v>9402</v>
      </c>
      <c r="M9" s="347"/>
      <c r="N9" s="347"/>
      <c r="O9" s="347"/>
      <c r="P9" s="346">
        <v>13562</v>
      </c>
      <c r="Q9" s="347"/>
      <c r="R9" s="347"/>
      <c r="S9" s="348"/>
      <c r="T9" s="356" t="s">
        <v>271</v>
      </c>
      <c r="U9" s="357"/>
      <c r="V9" s="357"/>
      <c r="W9" s="370"/>
      <c r="X9" s="356" t="s">
        <v>271</v>
      </c>
      <c r="Y9" s="357"/>
      <c r="Z9" s="357"/>
      <c r="AA9" s="357"/>
    </row>
    <row r="10" spans="1:27" ht="9.75" customHeight="1">
      <c r="A10" s="37"/>
      <c r="B10" s="38"/>
      <c r="C10" s="39"/>
      <c r="D10" s="40"/>
      <c r="E10" s="43"/>
      <c r="F10" s="43"/>
      <c r="G10" s="43"/>
      <c r="H10" s="43"/>
      <c r="I10" s="43"/>
      <c r="J10" s="43"/>
      <c r="K10" s="43"/>
      <c r="L10" s="43"/>
      <c r="M10" s="43"/>
      <c r="N10" s="43"/>
      <c r="O10" s="43"/>
      <c r="P10" s="40"/>
      <c r="Q10" s="43"/>
      <c r="R10" s="43"/>
      <c r="S10" s="43"/>
      <c r="T10" s="43"/>
      <c r="U10" s="43"/>
      <c r="V10" s="43"/>
      <c r="W10" s="43"/>
      <c r="X10" s="43"/>
      <c r="Y10" s="43"/>
      <c r="Z10" s="43"/>
      <c r="AA10" s="43"/>
    </row>
    <row r="11" spans="1:27" ht="11.9" customHeight="1">
      <c r="A11" s="362" t="str">
        <f>IF($D$1="日本語",VLOOKUP(271,Sheet3!$A:$C,2,FALSE),VLOOKUP(271,Sheet3!$A:$C,3,FALSE))</f>
        <v>単位：百万円</v>
      </c>
      <c r="B11" s="362"/>
      <c r="C11" s="371"/>
      <c r="D11" s="236" t="str">
        <f>IF($D$1="日本語",VLOOKUP(3,Sheet3!$E:$G,2,FALSE),VLOOKUP(3,Sheet3!$E:$G,3,FALSE))</f>
        <v>2021年12月期</v>
      </c>
      <c r="E11" s="237"/>
      <c r="F11" s="237"/>
      <c r="G11" s="237"/>
      <c r="H11" s="237"/>
      <c r="I11" s="237"/>
      <c r="J11" s="237"/>
      <c r="K11" s="237"/>
      <c r="L11" s="237"/>
      <c r="M11" s="237"/>
      <c r="N11" s="237"/>
      <c r="O11" s="237"/>
      <c r="P11" s="236" t="str">
        <f>P4</f>
        <v>2022年12月期</v>
      </c>
      <c r="Q11" s="237"/>
      <c r="R11" s="237"/>
      <c r="S11" s="237"/>
      <c r="T11" s="237"/>
      <c r="U11" s="237"/>
      <c r="V11" s="237"/>
      <c r="W11" s="237"/>
      <c r="X11" s="237"/>
      <c r="Y11" s="237"/>
      <c r="Z11" s="237"/>
      <c r="AA11" s="237"/>
    </row>
    <row r="12" spans="1:27" ht="11.9" customHeight="1">
      <c r="A12" s="363"/>
      <c r="B12" s="363"/>
      <c r="C12" s="372"/>
      <c r="D12" s="238" t="s">
        <v>2</v>
      </c>
      <c r="E12" s="239"/>
      <c r="F12" s="240"/>
      <c r="G12" s="241" t="s">
        <v>3</v>
      </c>
      <c r="H12" s="239"/>
      <c r="I12" s="240"/>
      <c r="J12" s="241" t="s">
        <v>4</v>
      </c>
      <c r="K12" s="239"/>
      <c r="L12" s="240"/>
      <c r="M12" s="241" t="s">
        <v>5</v>
      </c>
      <c r="N12" s="239"/>
      <c r="O12" s="239"/>
      <c r="P12" s="238" t="s">
        <v>2</v>
      </c>
      <c r="Q12" s="239"/>
      <c r="R12" s="240"/>
      <c r="S12" s="241" t="s">
        <v>3</v>
      </c>
      <c r="T12" s="239"/>
      <c r="U12" s="240"/>
      <c r="V12" s="241" t="s">
        <v>4</v>
      </c>
      <c r="W12" s="239"/>
      <c r="X12" s="240"/>
      <c r="Y12" s="241" t="s">
        <v>5</v>
      </c>
      <c r="Z12" s="239"/>
      <c r="AA12" s="239"/>
    </row>
    <row r="13" spans="1:27" ht="11.9" customHeight="1">
      <c r="A13" s="364" t="str">
        <f>IF($D$1="日本語",VLOOKUP(9,Sheet3!$A:$C,2,FALSE),VLOOKUP(9,Sheet3!$A:$C,3,FALSE))</f>
        <v>売上高</v>
      </c>
      <c r="B13" s="364"/>
      <c r="C13" s="364"/>
      <c r="D13" s="253">
        <v>106549</v>
      </c>
      <c r="E13" s="254"/>
      <c r="F13" s="255"/>
      <c r="G13" s="256">
        <f>D6-D13</f>
        <v>102929</v>
      </c>
      <c r="H13" s="254"/>
      <c r="I13" s="255"/>
      <c r="J13" s="256">
        <f>322207-G13-D13</f>
        <v>112729</v>
      </c>
      <c r="K13" s="254"/>
      <c r="L13" s="255"/>
      <c r="M13" s="256">
        <f>L6-D13-G13-J13</f>
        <v>81875</v>
      </c>
      <c r="N13" s="254"/>
      <c r="O13" s="254"/>
      <c r="P13" s="253">
        <v>105329</v>
      </c>
      <c r="Q13" s="254"/>
      <c r="R13" s="255"/>
      <c r="S13" s="256">
        <f>P6-P13</f>
        <v>119751</v>
      </c>
      <c r="T13" s="254"/>
      <c r="U13" s="255"/>
      <c r="V13" s="257">
        <f>363068-P13-S13</f>
        <v>137988</v>
      </c>
      <c r="W13" s="258"/>
      <c r="X13" s="259"/>
      <c r="Y13" s="251" t="s">
        <v>271</v>
      </c>
      <c r="Z13" s="252"/>
      <c r="AA13" s="252"/>
    </row>
    <row r="14" spans="1:27" ht="11.9" customHeight="1">
      <c r="A14" s="365" t="str">
        <f>IF($D$1="日本語",VLOOKUP(10,Sheet3!$A:$C,2,FALSE),VLOOKUP(10,Sheet3!$A:$C,3,FALSE))</f>
        <v>営業利益</v>
      </c>
      <c r="B14" s="365"/>
      <c r="C14" s="365"/>
      <c r="D14" s="242">
        <v>14604</v>
      </c>
      <c r="E14" s="243"/>
      <c r="F14" s="244"/>
      <c r="G14" s="245">
        <f>D7-D14</f>
        <v>9389</v>
      </c>
      <c r="H14" s="243"/>
      <c r="I14" s="244"/>
      <c r="J14" s="245">
        <f>35785-G14-D14</f>
        <v>11792</v>
      </c>
      <c r="K14" s="243"/>
      <c r="L14" s="244"/>
      <c r="M14" s="245">
        <f>L7-D14-G14-J14</f>
        <v>-13840</v>
      </c>
      <c r="N14" s="243"/>
      <c r="O14" s="243"/>
      <c r="P14" s="242">
        <v>10057</v>
      </c>
      <c r="Q14" s="243"/>
      <c r="R14" s="244"/>
      <c r="S14" s="245">
        <f>P7-P14</f>
        <v>9109</v>
      </c>
      <c r="T14" s="243"/>
      <c r="U14" s="244"/>
      <c r="V14" s="246">
        <f>36051-P14-S14</f>
        <v>16885</v>
      </c>
      <c r="W14" s="247"/>
      <c r="X14" s="248"/>
      <c r="Y14" s="249" t="s">
        <v>271</v>
      </c>
      <c r="Z14" s="250"/>
      <c r="AA14" s="250"/>
    </row>
    <row r="15" spans="1:27" ht="11.9" customHeight="1">
      <c r="A15" s="364" t="str">
        <f>IF($D$1="日本語",VLOOKUP(11,Sheet3!$A:$C,2,FALSE),VLOOKUP(11,Sheet3!$A:$C,3,FALSE))</f>
        <v>営業利益率</v>
      </c>
      <c r="B15" s="364"/>
      <c r="C15" s="364"/>
      <c r="D15" s="278">
        <f>D14/D13</f>
        <v>0.13706369839228899</v>
      </c>
      <c r="E15" s="279"/>
      <c r="F15" s="280"/>
      <c r="G15" s="281">
        <f>G14/G13</f>
        <v>9.1218218383545935E-2</v>
      </c>
      <c r="H15" s="279"/>
      <c r="I15" s="280"/>
      <c r="J15" s="281">
        <f>J14/J13</f>
        <v>0.10460484879667166</v>
      </c>
      <c r="K15" s="279"/>
      <c r="L15" s="280"/>
      <c r="M15" s="281">
        <f>M14/M13</f>
        <v>-0.16903816793893131</v>
      </c>
      <c r="N15" s="279"/>
      <c r="O15" s="279"/>
      <c r="P15" s="278">
        <f>P14/P13</f>
        <v>9.5481776149018788E-2</v>
      </c>
      <c r="Q15" s="279"/>
      <c r="R15" s="280"/>
      <c r="S15" s="281">
        <f>S14/S13</f>
        <v>7.606617063740595E-2</v>
      </c>
      <c r="T15" s="279"/>
      <c r="U15" s="280"/>
      <c r="V15" s="281">
        <f>V14/V13</f>
        <v>0.1223657129605473</v>
      </c>
      <c r="W15" s="279"/>
      <c r="X15" s="280"/>
      <c r="Y15" s="358" t="s">
        <v>271</v>
      </c>
      <c r="Z15" s="359"/>
      <c r="AA15" s="359"/>
    </row>
    <row r="16" spans="1:27" ht="11.9" customHeight="1">
      <c r="A16" s="366" t="str">
        <f>IF($D$1="日本語",VLOOKUP(12,Sheet3!$A:$C,2,FALSE),VLOOKUP(12,Sheet3!$A:$C,3,FALSE))</f>
        <v>親会社株主に帰属する当期純利益</v>
      </c>
      <c r="B16" s="366"/>
      <c r="C16" s="366"/>
      <c r="D16" s="346">
        <v>10485</v>
      </c>
      <c r="E16" s="347"/>
      <c r="F16" s="348"/>
      <c r="G16" s="349">
        <f>D9-D16</f>
        <v>1865</v>
      </c>
      <c r="H16" s="347"/>
      <c r="I16" s="348"/>
      <c r="J16" s="350">
        <f>19073-G16-D16</f>
        <v>6723</v>
      </c>
      <c r="K16" s="351"/>
      <c r="L16" s="352"/>
      <c r="M16" s="349">
        <f>L9-D16-G16-J16</f>
        <v>-9671</v>
      </c>
      <c r="N16" s="347"/>
      <c r="O16" s="347"/>
      <c r="P16" s="346">
        <v>8725</v>
      </c>
      <c r="Q16" s="347"/>
      <c r="R16" s="348"/>
      <c r="S16" s="349">
        <f>P9-P16</f>
        <v>4837</v>
      </c>
      <c r="T16" s="347"/>
      <c r="U16" s="348"/>
      <c r="V16" s="353">
        <f>23245-P16-S16</f>
        <v>9683</v>
      </c>
      <c r="W16" s="354"/>
      <c r="X16" s="355"/>
      <c r="Y16" s="356" t="s">
        <v>271</v>
      </c>
      <c r="Z16" s="357"/>
      <c r="AA16" s="357"/>
    </row>
    <row r="17" spans="1:27" ht="9.75" customHeight="1">
      <c r="A17" s="32"/>
      <c r="B17" s="42"/>
      <c r="C17" s="41"/>
      <c r="D17" s="43"/>
      <c r="E17" s="43"/>
      <c r="F17" s="43"/>
      <c r="G17" s="43"/>
      <c r="H17" s="43"/>
      <c r="I17" s="43"/>
      <c r="J17" s="43"/>
      <c r="K17" s="43"/>
      <c r="L17" s="43"/>
      <c r="M17" s="43"/>
      <c r="N17" s="43"/>
      <c r="O17" s="43"/>
      <c r="P17" s="43"/>
      <c r="Q17" s="43"/>
      <c r="R17" s="43"/>
      <c r="S17" s="43"/>
      <c r="T17" s="43"/>
      <c r="U17" s="43"/>
      <c r="V17" s="43"/>
      <c r="W17" s="43"/>
      <c r="X17" s="43"/>
      <c r="Y17" s="43"/>
      <c r="Z17" s="43"/>
      <c r="AA17" s="43"/>
    </row>
    <row r="18" spans="1:27">
      <c r="A18" s="35" t="s">
        <v>273</v>
      </c>
      <c r="B18" s="36" t="str">
        <f>IF($D$1="日本語",VLOOKUP(3,Sheet3!$A:$C,2,FALSE),VLOOKUP(3,Sheet3!$A:$C,3,FALSE))</f>
        <v>地域別業績推移</v>
      </c>
      <c r="C18" s="37"/>
      <c r="D18" s="32"/>
      <c r="E18" s="32"/>
      <c r="F18" s="32"/>
      <c r="G18" s="32"/>
      <c r="H18" s="32"/>
      <c r="I18" s="32"/>
      <c r="J18" s="32"/>
      <c r="K18" s="32"/>
      <c r="L18" s="32"/>
      <c r="M18" s="32"/>
      <c r="N18" s="32"/>
      <c r="O18" s="32"/>
      <c r="P18" s="32"/>
      <c r="Q18" s="32"/>
      <c r="R18" s="32"/>
      <c r="S18" s="32"/>
      <c r="T18" s="32"/>
      <c r="U18" s="32"/>
      <c r="V18" s="32"/>
      <c r="W18" s="32"/>
      <c r="X18" s="32"/>
      <c r="Y18" s="32"/>
      <c r="Z18" s="32"/>
      <c r="AA18" s="32"/>
    </row>
    <row r="19" spans="1:27" ht="11.9" customHeight="1">
      <c r="A19" s="362" t="str">
        <f>IF($D$1="日本語",VLOOKUP(271,Sheet3!$A:$C,2,FALSE),VLOOKUP(271,Sheet3!$A:$C,3,FALSE))</f>
        <v>単位：百万円</v>
      </c>
      <c r="B19" s="362"/>
      <c r="C19" s="362"/>
      <c r="D19" s="236" t="str">
        <f>IF($D$1="日本語",VLOOKUP(3,Sheet3!$E:$G,2,FALSE),VLOOKUP(3,Sheet3!$E:$G,3,FALSE))</f>
        <v>2021年12月期</v>
      </c>
      <c r="E19" s="237"/>
      <c r="F19" s="237"/>
      <c r="G19" s="237"/>
      <c r="H19" s="237"/>
      <c r="I19" s="237"/>
      <c r="J19" s="237"/>
      <c r="K19" s="237"/>
      <c r="L19" s="237"/>
      <c r="M19" s="237"/>
      <c r="N19" s="237"/>
      <c r="O19" s="237"/>
      <c r="P19" s="236" t="str">
        <f>P4</f>
        <v>2022年12月期</v>
      </c>
      <c r="Q19" s="237"/>
      <c r="R19" s="237"/>
      <c r="S19" s="237"/>
      <c r="T19" s="237"/>
      <c r="U19" s="237"/>
      <c r="V19" s="237"/>
      <c r="W19" s="237"/>
      <c r="X19" s="237"/>
      <c r="Y19" s="237"/>
      <c r="Z19" s="237"/>
      <c r="AA19" s="237"/>
    </row>
    <row r="20" spans="1:27" ht="11.9" customHeight="1">
      <c r="A20" s="363"/>
      <c r="B20" s="363"/>
      <c r="C20" s="363"/>
      <c r="D20" s="238" t="str">
        <f>IF($D$1="日本語",VLOOKUP(241,Sheet3!$A:$C,2,FALSE),VLOOKUP(241,Sheet3!$A:$C,3,FALSE))</f>
        <v>上期</v>
      </c>
      <c r="E20" s="239"/>
      <c r="F20" s="239"/>
      <c r="G20" s="240"/>
      <c r="H20" s="241" t="str">
        <f>IF($D$1="日本語",VLOOKUP(242,Sheet3!$A:$C,2,FALSE),VLOOKUP(242,Sheet3!$A:$C,3,FALSE))</f>
        <v>下期</v>
      </c>
      <c r="I20" s="239"/>
      <c r="J20" s="239"/>
      <c r="K20" s="239"/>
      <c r="L20" s="241" t="str">
        <f>IF($D$1="日本語",VLOOKUP(243,Sheet3!$A:$C,2,FALSE),VLOOKUP(243,Sheet3!$A:$C,3,FALSE))</f>
        <v>通期</v>
      </c>
      <c r="M20" s="239"/>
      <c r="N20" s="239"/>
      <c r="O20" s="239"/>
      <c r="P20" s="238" t="str">
        <f>IF($D$1="日本語",VLOOKUP(241,Sheet3!$A:$C,2,FALSE),VLOOKUP(241,Sheet3!$A:$C,3,FALSE))</f>
        <v>上期</v>
      </c>
      <c r="Q20" s="239"/>
      <c r="R20" s="239"/>
      <c r="S20" s="240"/>
      <c r="T20" s="241" t="str">
        <f>IF($D$1="日本語",VLOOKUP(242,Sheet3!$A:$C,2,FALSE),VLOOKUP(242,Sheet3!$A:$C,3,FALSE))</f>
        <v>下期</v>
      </c>
      <c r="U20" s="239"/>
      <c r="V20" s="239"/>
      <c r="W20" s="239"/>
      <c r="X20" s="241" t="str">
        <f>IF($D$1="日本語",VLOOKUP(243,Sheet3!$A:$C,2,FALSE),VLOOKUP(243,Sheet3!$A:$C,3,FALSE))</f>
        <v>通期</v>
      </c>
      <c r="Y20" s="239"/>
      <c r="Z20" s="239"/>
      <c r="AA20" s="239"/>
    </row>
    <row r="21" spans="1:27" ht="11.9" customHeight="1">
      <c r="A21" s="373" t="str">
        <f>IF($D$1="日本語",VLOOKUP(209,Sheet3!$A:$C,2,FALSE),VLOOKUP(209,Sheet3!$A:$C,3,FALSE))</f>
        <v>日本</v>
      </c>
      <c r="B21" s="373"/>
      <c r="C21" s="44" t="str">
        <f>IF($D$1="日本語",VLOOKUP(9,Sheet3!$A:$C,2,FALSE),VLOOKUP(9,Sheet3!$A:$C,3,FALSE))</f>
        <v>売上高</v>
      </c>
      <c r="D21" s="253">
        <v>57795</v>
      </c>
      <c r="E21" s="254"/>
      <c r="F21" s="254"/>
      <c r="G21" s="255"/>
      <c r="H21" s="310">
        <f>L21-D21</f>
        <v>52116</v>
      </c>
      <c r="I21" s="311"/>
      <c r="J21" s="311"/>
      <c r="K21" s="312"/>
      <c r="L21" s="256">
        <v>109911</v>
      </c>
      <c r="M21" s="254"/>
      <c r="N21" s="254"/>
      <c r="O21" s="254"/>
      <c r="P21" s="253">
        <v>56503</v>
      </c>
      <c r="Q21" s="254"/>
      <c r="R21" s="254"/>
      <c r="S21" s="255"/>
      <c r="T21" s="313" t="s">
        <v>587</v>
      </c>
      <c r="U21" s="314"/>
      <c r="V21" s="314"/>
      <c r="W21" s="315"/>
      <c r="X21" s="251" t="s">
        <v>587</v>
      </c>
      <c r="Y21" s="252"/>
      <c r="Z21" s="252"/>
      <c r="AA21" s="252"/>
    </row>
    <row r="22" spans="1:27" ht="11.9" customHeight="1">
      <c r="A22" s="45"/>
      <c r="B22" s="45"/>
      <c r="C22" s="46" t="str">
        <f>IF($D$1="日本語",VLOOKUP(10,Sheet3!$A:$C,2,FALSE),VLOOKUP(10,Sheet3!$A:$C,3,FALSE))</f>
        <v>営業利益</v>
      </c>
      <c r="D22" s="295">
        <v>3484</v>
      </c>
      <c r="E22" s="296"/>
      <c r="F22" s="296"/>
      <c r="G22" s="297"/>
      <c r="H22" s="337">
        <f>L22-D22</f>
        <v>-2291</v>
      </c>
      <c r="I22" s="338"/>
      <c r="J22" s="338"/>
      <c r="K22" s="339"/>
      <c r="L22" s="340">
        <v>1193</v>
      </c>
      <c r="M22" s="296"/>
      <c r="N22" s="296"/>
      <c r="O22" s="296"/>
      <c r="P22" s="295">
        <v>3086</v>
      </c>
      <c r="Q22" s="296"/>
      <c r="R22" s="296"/>
      <c r="S22" s="297"/>
      <c r="T22" s="341" t="s">
        <v>271</v>
      </c>
      <c r="U22" s="342"/>
      <c r="V22" s="342"/>
      <c r="W22" s="343"/>
      <c r="X22" s="344" t="s">
        <v>271</v>
      </c>
      <c r="Y22" s="345"/>
      <c r="Z22" s="345"/>
      <c r="AA22" s="345"/>
    </row>
    <row r="23" spans="1:27" ht="11.9" customHeight="1">
      <c r="A23" s="47"/>
      <c r="B23" s="47"/>
      <c r="C23" s="48" t="str">
        <f>IF($D$1="日本語",VLOOKUP(11,Sheet3!$A:$C,2,FALSE),VLOOKUP(11,Sheet3!$A:$C,3,FALSE))</f>
        <v>営業利益率</v>
      </c>
      <c r="D23" s="227">
        <f>D22/D21</f>
        <v>6.0282031317588025E-2</v>
      </c>
      <c r="E23" s="228"/>
      <c r="F23" s="228"/>
      <c r="G23" s="229"/>
      <c r="H23" s="230">
        <f>H22/H21</f>
        <v>-4.3959628520991632E-2</v>
      </c>
      <c r="I23" s="228"/>
      <c r="J23" s="228"/>
      <c r="K23" s="229"/>
      <c r="L23" s="230">
        <f>L22/L21</f>
        <v>1.0854236609620512E-2</v>
      </c>
      <c r="M23" s="228"/>
      <c r="N23" s="228"/>
      <c r="O23" s="228"/>
      <c r="P23" s="227">
        <v>5.5E-2</v>
      </c>
      <c r="Q23" s="228"/>
      <c r="R23" s="228"/>
      <c r="S23" s="229"/>
      <c r="T23" s="234" t="s">
        <v>271</v>
      </c>
      <c r="U23" s="235"/>
      <c r="V23" s="235"/>
      <c r="W23" s="308"/>
      <c r="X23" s="234" t="s">
        <v>271</v>
      </c>
      <c r="Y23" s="235"/>
      <c r="Z23" s="235"/>
      <c r="AA23" s="235"/>
    </row>
    <row r="24" spans="1:27" ht="11.9" customHeight="1">
      <c r="A24" s="374" t="str">
        <f>IF($D$1="日本語",VLOOKUP(211,Sheet3!$A:$C,2,FALSE),VLOOKUP(211,Sheet3!$A:$C,3,FALSE))</f>
        <v>北米</v>
      </c>
      <c r="B24" s="374"/>
      <c r="C24" s="46" t="str">
        <f>IF($D$1="日本語",VLOOKUP(9,Sheet3!$A:$C,2,FALSE),VLOOKUP(9,Sheet3!$A:$C,3,FALSE))</f>
        <v>売上高</v>
      </c>
      <c r="D24" s="316">
        <v>42797</v>
      </c>
      <c r="E24" s="317"/>
      <c r="F24" s="317"/>
      <c r="G24" s="318"/>
      <c r="H24" s="288">
        <f t="shared" ref="H24:H25" si="2">L24-D24</f>
        <v>43379</v>
      </c>
      <c r="I24" s="286"/>
      <c r="J24" s="286"/>
      <c r="K24" s="287"/>
      <c r="L24" s="319">
        <v>86176</v>
      </c>
      <c r="M24" s="317"/>
      <c r="N24" s="317"/>
      <c r="O24" s="317"/>
      <c r="P24" s="316">
        <v>47631</v>
      </c>
      <c r="Q24" s="317"/>
      <c r="R24" s="317"/>
      <c r="S24" s="318"/>
      <c r="T24" s="292" t="s">
        <v>271</v>
      </c>
      <c r="U24" s="293"/>
      <c r="V24" s="293"/>
      <c r="W24" s="320"/>
      <c r="X24" s="321" t="s">
        <v>271</v>
      </c>
      <c r="Y24" s="322"/>
      <c r="Z24" s="322"/>
      <c r="AA24" s="322"/>
    </row>
    <row r="25" spans="1:27" ht="11.9" customHeight="1">
      <c r="A25" s="49"/>
      <c r="B25" s="49"/>
      <c r="C25" s="44" t="str">
        <f>IF($D$1="日本語",VLOOKUP(10,Sheet3!$A:$C,2,FALSE),VLOOKUP(10,Sheet3!$A:$C,3,FALSE))</f>
        <v>営業利益</v>
      </c>
      <c r="D25" s="323">
        <v>1944</v>
      </c>
      <c r="E25" s="324"/>
      <c r="F25" s="324"/>
      <c r="G25" s="325"/>
      <c r="H25" s="326">
        <f t="shared" si="2"/>
        <v>-1096</v>
      </c>
      <c r="I25" s="327"/>
      <c r="J25" s="327"/>
      <c r="K25" s="328"/>
      <c r="L25" s="329">
        <v>848</v>
      </c>
      <c r="M25" s="324"/>
      <c r="N25" s="324"/>
      <c r="O25" s="324"/>
      <c r="P25" s="323">
        <v>-562</v>
      </c>
      <c r="Q25" s="324"/>
      <c r="R25" s="324"/>
      <c r="S25" s="325"/>
      <c r="T25" s="330" t="s">
        <v>271</v>
      </c>
      <c r="U25" s="331"/>
      <c r="V25" s="331"/>
      <c r="W25" s="332"/>
      <c r="X25" s="333" t="s">
        <v>271</v>
      </c>
      <c r="Y25" s="334"/>
      <c r="Z25" s="334"/>
      <c r="AA25" s="334"/>
    </row>
    <row r="26" spans="1:27" ht="11.9" customHeight="1">
      <c r="A26" s="50"/>
      <c r="B26" s="50"/>
      <c r="C26" s="51" t="str">
        <f>IF($D$1="日本語",VLOOKUP(11,Sheet3!$A:$C,2,FALSE),VLOOKUP(11,Sheet3!$A:$C,3,FALSE))</f>
        <v>営業利益率</v>
      </c>
      <c r="D26" s="269">
        <f>D25/D24</f>
        <v>4.5423744654999182E-2</v>
      </c>
      <c r="E26" s="270"/>
      <c r="F26" s="270"/>
      <c r="G26" s="271"/>
      <c r="H26" s="272">
        <f t="shared" ref="H26" si="3">H25/H24</f>
        <v>-2.5265681550980891E-2</v>
      </c>
      <c r="I26" s="270"/>
      <c r="J26" s="270"/>
      <c r="K26" s="271"/>
      <c r="L26" s="272">
        <f>L25/L24</f>
        <v>9.8403267731154848E-3</v>
      </c>
      <c r="M26" s="270"/>
      <c r="N26" s="270"/>
      <c r="O26" s="270"/>
      <c r="P26" s="269">
        <f>P25/P24</f>
        <v>-1.1799038441351221E-2</v>
      </c>
      <c r="Q26" s="270"/>
      <c r="R26" s="270"/>
      <c r="S26" s="271"/>
      <c r="T26" s="276" t="s">
        <v>271</v>
      </c>
      <c r="U26" s="277"/>
      <c r="V26" s="277"/>
      <c r="W26" s="309"/>
      <c r="X26" s="276" t="s">
        <v>271</v>
      </c>
      <c r="Y26" s="277"/>
      <c r="Z26" s="277"/>
      <c r="AA26" s="277"/>
    </row>
    <row r="27" spans="1:27" ht="11.9" customHeight="1">
      <c r="A27" s="373" t="str">
        <f>IF($D$1="日本語",VLOOKUP(212,Sheet3!$A:$C,2,FALSE),VLOOKUP(212,Sheet3!$A:$C,3,FALSE))</f>
        <v>欧州</v>
      </c>
      <c r="B27" s="373"/>
      <c r="C27" s="44" t="str">
        <f>IF($D$1="日本語",VLOOKUP(9,Sheet3!$A:$C,2,FALSE),VLOOKUP(9,Sheet3!$A:$C,3,FALSE))</f>
        <v>売上高</v>
      </c>
      <c r="D27" s="253">
        <v>57833</v>
      </c>
      <c r="E27" s="254"/>
      <c r="F27" s="254"/>
      <c r="G27" s="255"/>
      <c r="H27" s="310">
        <f t="shared" ref="H27:H28" si="4">L27-D27</f>
        <v>48771</v>
      </c>
      <c r="I27" s="311"/>
      <c r="J27" s="311"/>
      <c r="K27" s="312"/>
      <c r="L27" s="256">
        <v>106604</v>
      </c>
      <c r="M27" s="254"/>
      <c r="N27" s="254"/>
      <c r="O27" s="254"/>
      <c r="P27" s="253">
        <v>63030</v>
      </c>
      <c r="Q27" s="254"/>
      <c r="R27" s="254"/>
      <c r="S27" s="255"/>
      <c r="T27" s="313" t="s">
        <v>271</v>
      </c>
      <c r="U27" s="314"/>
      <c r="V27" s="314"/>
      <c r="W27" s="315"/>
      <c r="X27" s="251" t="s">
        <v>271</v>
      </c>
      <c r="Y27" s="252"/>
      <c r="Z27" s="252"/>
      <c r="AA27" s="252"/>
    </row>
    <row r="28" spans="1:27" ht="11.9" customHeight="1">
      <c r="A28" s="45"/>
      <c r="B28" s="45"/>
      <c r="C28" s="46" t="str">
        <f>IF($D$1="日本語",VLOOKUP(10,Sheet3!$A:$C,2,FALSE),VLOOKUP(10,Sheet3!$A:$C,3,FALSE))</f>
        <v>営業利益</v>
      </c>
      <c r="D28" s="335">
        <v>9167</v>
      </c>
      <c r="E28" s="302"/>
      <c r="F28" s="302"/>
      <c r="G28" s="336"/>
      <c r="H28" s="298">
        <f t="shared" si="4"/>
        <v>1722</v>
      </c>
      <c r="I28" s="299"/>
      <c r="J28" s="299"/>
      <c r="K28" s="300"/>
      <c r="L28" s="301">
        <v>10889</v>
      </c>
      <c r="M28" s="302"/>
      <c r="N28" s="302"/>
      <c r="O28" s="302"/>
      <c r="P28" s="335">
        <v>7148</v>
      </c>
      <c r="Q28" s="302"/>
      <c r="R28" s="302"/>
      <c r="S28" s="336"/>
      <c r="T28" s="303" t="s">
        <v>271</v>
      </c>
      <c r="U28" s="304"/>
      <c r="V28" s="304"/>
      <c r="W28" s="305"/>
      <c r="X28" s="306" t="s">
        <v>271</v>
      </c>
      <c r="Y28" s="307"/>
      <c r="Z28" s="307"/>
      <c r="AA28" s="307"/>
    </row>
    <row r="29" spans="1:27" ht="11.9" customHeight="1">
      <c r="A29" s="47"/>
      <c r="B29" s="47"/>
      <c r="C29" s="48" t="str">
        <f>IF($D$1="日本語",VLOOKUP(11,Sheet3!$A:$C,2,FALSE),VLOOKUP(11,Sheet3!$A:$C,3,FALSE))</f>
        <v>営業利益率</v>
      </c>
      <c r="D29" s="227">
        <f>D28/D27</f>
        <v>0.1585081182024104</v>
      </c>
      <c r="E29" s="228"/>
      <c r="F29" s="228"/>
      <c r="G29" s="229"/>
      <c r="H29" s="230">
        <f t="shared" ref="H29" si="5">H28/H27</f>
        <v>3.530786738020545E-2</v>
      </c>
      <c r="I29" s="228"/>
      <c r="J29" s="228"/>
      <c r="K29" s="229"/>
      <c r="L29" s="230">
        <f>L28/L27</f>
        <v>0.10214438482608533</v>
      </c>
      <c r="M29" s="228"/>
      <c r="N29" s="228"/>
      <c r="O29" s="228"/>
      <c r="P29" s="227">
        <f>P28/P27</f>
        <v>0.11340631445343487</v>
      </c>
      <c r="Q29" s="228"/>
      <c r="R29" s="228"/>
      <c r="S29" s="229"/>
      <c r="T29" s="234" t="s">
        <v>271</v>
      </c>
      <c r="U29" s="235"/>
      <c r="V29" s="235"/>
      <c r="W29" s="308"/>
      <c r="X29" s="234" t="s">
        <v>271</v>
      </c>
      <c r="Y29" s="235"/>
      <c r="Z29" s="235"/>
      <c r="AA29" s="235"/>
    </row>
    <row r="30" spans="1:27" ht="11.9" customHeight="1">
      <c r="A30" s="374" t="str">
        <f>IF($D$1="日本語",VLOOKUP(215,Sheet3!$A:$C,2,FALSE),VLOOKUP(215,Sheet3!$A:$C,3,FALSE))</f>
        <v>中華圏</v>
      </c>
      <c r="B30" s="374"/>
      <c r="C30" s="46" t="str">
        <f>IF($D$1="日本語",VLOOKUP(9,Sheet3!$A:$C,2,FALSE),VLOOKUP(9,Sheet3!$A:$C,3,FALSE))</f>
        <v>売上高</v>
      </c>
      <c r="D30" s="316">
        <v>27990</v>
      </c>
      <c r="E30" s="317"/>
      <c r="F30" s="317"/>
      <c r="G30" s="318"/>
      <c r="H30" s="288">
        <f t="shared" ref="H30:H31" si="6">L30-D30</f>
        <v>24603</v>
      </c>
      <c r="I30" s="286"/>
      <c r="J30" s="286"/>
      <c r="K30" s="287"/>
      <c r="L30" s="319">
        <v>52593</v>
      </c>
      <c r="M30" s="317"/>
      <c r="N30" s="317"/>
      <c r="O30" s="317"/>
      <c r="P30" s="316">
        <v>28945</v>
      </c>
      <c r="Q30" s="317"/>
      <c r="R30" s="317"/>
      <c r="S30" s="318"/>
      <c r="T30" s="292" t="s">
        <v>271</v>
      </c>
      <c r="U30" s="293"/>
      <c r="V30" s="293"/>
      <c r="W30" s="320"/>
      <c r="X30" s="321" t="s">
        <v>271</v>
      </c>
      <c r="Y30" s="322"/>
      <c r="Z30" s="322"/>
      <c r="AA30" s="322"/>
    </row>
    <row r="31" spans="1:27" ht="11.9" customHeight="1">
      <c r="A31" s="49"/>
      <c r="B31" s="49"/>
      <c r="C31" s="44" t="str">
        <f>IF($D$1="日本語",VLOOKUP(10,Sheet3!$A:$C,2,FALSE),VLOOKUP(10,Sheet3!$A:$C,3,FALSE))</f>
        <v>営業利益</v>
      </c>
      <c r="D31" s="323">
        <v>6147</v>
      </c>
      <c r="E31" s="324"/>
      <c r="F31" s="324"/>
      <c r="G31" s="325"/>
      <c r="H31" s="326">
        <f t="shared" si="6"/>
        <v>3000</v>
      </c>
      <c r="I31" s="327"/>
      <c r="J31" s="327"/>
      <c r="K31" s="328"/>
      <c r="L31" s="329">
        <v>9147</v>
      </c>
      <c r="M31" s="324"/>
      <c r="N31" s="324"/>
      <c r="O31" s="324"/>
      <c r="P31" s="323">
        <v>5962</v>
      </c>
      <c r="Q31" s="324"/>
      <c r="R31" s="324"/>
      <c r="S31" s="325"/>
      <c r="T31" s="330" t="s">
        <v>271</v>
      </c>
      <c r="U31" s="331"/>
      <c r="V31" s="331"/>
      <c r="W31" s="332"/>
      <c r="X31" s="333" t="s">
        <v>271</v>
      </c>
      <c r="Y31" s="334"/>
      <c r="Z31" s="334"/>
      <c r="AA31" s="334"/>
    </row>
    <row r="32" spans="1:27" ht="11.9" customHeight="1">
      <c r="A32" s="50"/>
      <c r="B32" s="50"/>
      <c r="C32" s="51" t="str">
        <f>IF($D$1="日本語",VLOOKUP(11,Sheet3!$A:$C,2,FALSE),VLOOKUP(11,Sheet3!$A:$C,3,FALSE))</f>
        <v>営業利益率</v>
      </c>
      <c r="D32" s="269">
        <f>D31/D30</f>
        <v>0.21961414790996783</v>
      </c>
      <c r="E32" s="270"/>
      <c r="F32" s="270"/>
      <c r="G32" s="271"/>
      <c r="H32" s="272">
        <f t="shared" ref="H32" si="7">H31/H30</f>
        <v>0.12193634922570418</v>
      </c>
      <c r="I32" s="270"/>
      <c r="J32" s="270"/>
      <c r="K32" s="271"/>
      <c r="L32" s="272">
        <f t="shared" ref="L32" si="8">L31/L30</f>
        <v>0.17392048371456278</v>
      </c>
      <c r="M32" s="270"/>
      <c r="N32" s="270"/>
      <c r="O32" s="270"/>
      <c r="P32" s="269">
        <f>P31/P30</f>
        <v>0.20597685265158058</v>
      </c>
      <c r="Q32" s="270"/>
      <c r="R32" s="270"/>
      <c r="S32" s="271"/>
      <c r="T32" s="276" t="s">
        <v>271</v>
      </c>
      <c r="U32" s="277"/>
      <c r="V32" s="277"/>
      <c r="W32" s="309"/>
      <c r="X32" s="276" t="s">
        <v>271</v>
      </c>
      <c r="Y32" s="277"/>
      <c r="Z32" s="277"/>
      <c r="AA32" s="277"/>
    </row>
    <row r="33" spans="1:27" ht="11.9" customHeight="1">
      <c r="A33" s="373" t="str">
        <f>IF($D$1="日本語",VLOOKUP(217,Sheet3!$A:$C,2,FALSE),VLOOKUP(217,Sheet3!$A:$C,3,FALSE))</f>
        <v>オセアニア</v>
      </c>
      <c r="B33" s="373"/>
      <c r="C33" s="44" t="str">
        <f>IF($D$1="日本語",VLOOKUP(9,Sheet3!$A:$C,2,FALSE),VLOOKUP(9,Sheet3!$A:$C,3,FALSE))</f>
        <v>売上高</v>
      </c>
      <c r="D33" s="253">
        <v>13135</v>
      </c>
      <c r="E33" s="254"/>
      <c r="F33" s="254"/>
      <c r="G33" s="255"/>
      <c r="H33" s="310">
        <f t="shared" ref="H33:H34" si="9">L33-D33</f>
        <v>11621</v>
      </c>
      <c r="I33" s="311"/>
      <c r="J33" s="311"/>
      <c r="K33" s="312"/>
      <c r="L33" s="256">
        <v>24756</v>
      </c>
      <c r="M33" s="254"/>
      <c r="N33" s="254"/>
      <c r="O33" s="254"/>
      <c r="P33" s="253">
        <v>15444</v>
      </c>
      <c r="Q33" s="254"/>
      <c r="R33" s="254"/>
      <c r="S33" s="255"/>
      <c r="T33" s="313" t="s">
        <v>271</v>
      </c>
      <c r="U33" s="314"/>
      <c r="V33" s="314"/>
      <c r="W33" s="315"/>
      <c r="X33" s="251" t="s">
        <v>271</v>
      </c>
      <c r="Y33" s="252"/>
      <c r="Z33" s="252"/>
      <c r="AA33" s="252"/>
    </row>
    <row r="34" spans="1:27" ht="11.9" customHeight="1">
      <c r="A34" s="45"/>
      <c r="B34" s="45"/>
      <c r="C34" s="46" t="str">
        <f>IF($D$1="日本語",VLOOKUP(10,Sheet3!$A:$C,2,FALSE),VLOOKUP(10,Sheet3!$A:$C,3,FALSE))</f>
        <v>営業利益</v>
      </c>
      <c r="D34" s="335">
        <v>2035</v>
      </c>
      <c r="E34" s="302"/>
      <c r="F34" s="302"/>
      <c r="G34" s="336"/>
      <c r="H34" s="298">
        <f t="shared" si="9"/>
        <v>1312</v>
      </c>
      <c r="I34" s="299"/>
      <c r="J34" s="299"/>
      <c r="K34" s="300"/>
      <c r="L34" s="301">
        <v>3347</v>
      </c>
      <c r="M34" s="302"/>
      <c r="N34" s="302"/>
      <c r="O34" s="302"/>
      <c r="P34" s="335">
        <v>2944</v>
      </c>
      <c r="Q34" s="302"/>
      <c r="R34" s="302"/>
      <c r="S34" s="336"/>
      <c r="T34" s="303" t="s">
        <v>271</v>
      </c>
      <c r="U34" s="304"/>
      <c r="V34" s="304"/>
      <c r="W34" s="305"/>
      <c r="X34" s="306" t="s">
        <v>271</v>
      </c>
      <c r="Y34" s="307"/>
      <c r="Z34" s="307"/>
      <c r="AA34" s="307"/>
    </row>
    <row r="35" spans="1:27" ht="11.9" customHeight="1">
      <c r="A35" s="47"/>
      <c r="B35" s="47"/>
      <c r="C35" s="48" t="str">
        <f>IF($D$1="日本語",VLOOKUP(11,Sheet3!$A:$C,2,FALSE),VLOOKUP(11,Sheet3!$A:$C,3,FALSE))</f>
        <v>営業利益率</v>
      </c>
      <c r="D35" s="227">
        <f>D34/D33</f>
        <v>0.15492957746478872</v>
      </c>
      <c r="E35" s="228"/>
      <c r="F35" s="228"/>
      <c r="G35" s="229"/>
      <c r="H35" s="230">
        <f t="shared" ref="H35" si="10">H34/H33</f>
        <v>0.11289906204285345</v>
      </c>
      <c r="I35" s="228"/>
      <c r="J35" s="228"/>
      <c r="K35" s="229"/>
      <c r="L35" s="230">
        <f t="shared" ref="L35" si="11">L34/L33</f>
        <v>0.13519954758442398</v>
      </c>
      <c r="M35" s="228"/>
      <c r="N35" s="228"/>
      <c r="O35" s="228"/>
      <c r="P35" s="227">
        <f>P34/P33</f>
        <v>0.19062419062419061</v>
      </c>
      <c r="Q35" s="228"/>
      <c r="R35" s="228"/>
      <c r="S35" s="229"/>
      <c r="T35" s="234" t="s">
        <v>271</v>
      </c>
      <c r="U35" s="235"/>
      <c r="V35" s="235"/>
      <c r="W35" s="308"/>
      <c r="X35" s="234" t="s">
        <v>271</v>
      </c>
      <c r="Y35" s="235"/>
      <c r="Z35" s="235"/>
      <c r="AA35" s="235"/>
    </row>
    <row r="36" spans="1:27" ht="11.9" customHeight="1">
      <c r="A36" s="374" t="str">
        <f>IF($D$1="日本語",VLOOKUP(218,Sheet3!$A:$C,2,FALSE),VLOOKUP(218,Sheet3!$A:$C,3,FALSE))</f>
        <v xml:space="preserve">東南・南アジア  </v>
      </c>
      <c r="B36" s="374"/>
      <c r="C36" s="46" t="str">
        <f>IF($D$1="日本語",VLOOKUP(9,Sheet3!$A:$C,2,FALSE),VLOOKUP(9,Sheet3!$A:$C,3,FALSE))</f>
        <v>売上高</v>
      </c>
      <c r="D36" s="316">
        <v>4636</v>
      </c>
      <c r="E36" s="317"/>
      <c r="F36" s="317"/>
      <c r="G36" s="318"/>
      <c r="H36" s="288">
        <f t="shared" ref="H36:H37" si="12">L36-D36</f>
        <v>6267</v>
      </c>
      <c r="I36" s="286"/>
      <c r="J36" s="286"/>
      <c r="K36" s="287"/>
      <c r="L36" s="319">
        <v>10903</v>
      </c>
      <c r="M36" s="317"/>
      <c r="N36" s="317"/>
      <c r="O36" s="317"/>
      <c r="P36" s="316">
        <v>8056</v>
      </c>
      <c r="Q36" s="317"/>
      <c r="R36" s="317"/>
      <c r="S36" s="318"/>
      <c r="T36" s="292" t="s">
        <v>271</v>
      </c>
      <c r="U36" s="293"/>
      <c r="V36" s="293"/>
      <c r="W36" s="320"/>
      <c r="X36" s="321" t="s">
        <v>271</v>
      </c>
      <c r="Y36" s="322"/>
      <c r="Z36" s="322"/>
      <c r="AA36" s="322"/>
    </row>
    <row r="37" spans="1:27" ht="11.9" customHeight="1">
      <c r="A37" s="49"/>
      <c r="B37" s="49"/>
      <c r="C37" s="44" t="str">
        <f>IF($D$1="日本語",VLOOKUP(10,Sheet3!$A:$C,2,FALSE),VLOOKUP(10,Sheet3!$A:$C,3,FALSE))</f>
        <v>営業利益</v>
      </c>
      <c r="D37" s="323">
        <v>182</v>
      </c>
      <c r="E37" s="324"/>
      <c r="F37" s="324"/>
      <c r="G37" s="325"/>
      <c r="H37" s="326">
        <f t="shared" si="12"/>
        <v>782</v>
      </c>
      <c r="I37" s="327"/>
      <c r="J37" s="327"/>
      <c r="K37" s="328"/>
      <c r="L37" s="329">
        <v>964</v>
      </c>
      <c r="M37" s="324"/>
      <c r="N37" s="324"/>
      <c r="O37" s="324"/>
      <c r="P37" s="323">
        <v>1430</v>
      </c>
      <c r="Q37" s="324"/>
      <c r="R37" s="324"/>
      <c r="S37" s="325"/>
      <c r="T37" s="330" t="s">
        <v>271</v>
      </c>
      <c r="U37" s="331"/>
      <c r="V37" s="331"/>
      <c r="W37" s="332"/>
      <c r="X37" s="333" t="s">
        <v>271</v>
      </c>
      <c r="Y37" s="334"/>
      <c r="Z37" s="334"/>
      <c r="AA37" s="334"/>
    </row>
    <row r="38" spans="1:27" ht="11.9" customHeight="1">
      <c r="A38" s="50"/>
      <c r="B38" s="50"/>
      <c r="C38" s="51" t="str">
        <f>IF($D$1="日本語",VLOOKUP(11,Sheet3!$A:$C,2,FALSE),VLOOKUP(11,Sheet3!$A:$C,3,FALSE))</f>
        <v>営業利益率</v>
      </c>
      <c r="D38" s="269">
        <f>D37/D36</f>
        <v>3.9257981018119066E-2</v>
      </c>
      <c r="E38" s="270"/>
      <c r="F38" s="270"/>
      <c r="G38" s="271"/>
      <c r="H38" s="272">
        <f t="shared" ref="H38" si="13">H37/H36</f>
        <v>0.1247805967767672</v>
      </c>
      <c r="I38" s="270"/>
      <c r="J38" s="270"/>
      <c r="K38" s="271"/>
      <c r="L38" s="272">
        <f t="shared" ref="L38" si="14">L37/L36</f>
        <v>8.8416032284692289E-2</v>
      </c>
      <c r="M38" s="270"/>
      <c r="N38" s="270"/>
      <c r="O38" s="270"/>
      <c r="P38" s="269">
        <f>P37/P36</f>
        <v>0.17750744786494538</v>
      </c>
      <c r="Q38" s="270"/>
      <c r="R38" s="270"/>
      <c r="S38" s="271"/>
      <c r="T38" s="276" t="s">
        <v>271</v>
      </c>
      <c r="U38" s="277"/>
      <c r="V38" s="277"/>
      <c r="W38" s="309"/>
      <c r="X38" s="276" t="s">
        <v>271</v>
      </c>
      <c r="Y38" s="277"/>
      <c r="Z38" s="277"/>
      <c r="AA38" s="277"/>
    </row>
    <row r="39" spans="1:27" ht="11.9" customHeight="1">
      <c r="A39" s="373" t="str">
        <f>IF($D$1="日本語",VLOOKUP(273,Sheet3!$A:$C,2,FALSE),VLOOKUP(273,Sheet3!$A:$C,3,FALSE))</f>
        <v>その他</v>
      </c>
      <c r="B39" s="373"/>
      <c r="C39" s="44" t="str">
        <f>IF($D$1="日本語",VLOOKUP(9,Sheet3!$A:$C,2,FALSE),VLOOKUP(9,Sheet3!$A:$C,3,FALSE))</f>
        <v>売上高</v>
      </c>
      <c r="D39" s="253">
        <v>15742</v>
      </c>
      <c r="E39" s="254"/>
      <c r="F39" s="254"/>
      <c r="G39" s="255"/>
      <c r="H39" s="310">
        <f t="shared" ref="H39:H40" si="15">L39-D39</f>
        <v>19391</v>
      </c>
      <c r="I39" s="311"/>
      <c r="J39" s="311"/>
      <c r="K39" s="312"/>
      <c r="L39" s="256">
        <v>35133</v>
      </c>
      <c r="M39" s="254"/>
      <c r="N39" s="254"/>
      <c r="O39" s="254"/>
      <c r="P39" s="253">
        <v>20286</v>
      </c>
      <c r="Q39" s="254"/>
      <c r="R39" s="254"/>
      <c r="S39" s="255"/>
      <c r="T39" s="313" t="s">
        <v>271</v>
      </c>
      <c r="U39" s="314"/>
      <c r="V39" s="314"/>
      <c r="W39" s="315"/>
      <c r="X39" s="251" t="s">
        <v>271</v>
      </c>
      <c r="Y39" s="252"/>
      <c r="Z39" s="252"/>
      <c r="AA39" s="252"/>
    </row>
    <row r="40" spans="1:27" ht="11.9" customHeight="1">
      <c r="A40" s="45"/>
      <c r="B40" s="45"/>
      <c r="C40" s="46" t="str">
        <f>IF($D$1="日本語",VLOOKUP(10,Sheet3!$A:$C,2,FALSE),VLOOKUP(10,Sheet3!$A:$C,3,FALSE))</f>
        <v>営業利益</v>
      </c>
      <c r="D40" s="295">
        <v>634</v>
      </c>
      <c r="E40" s="296"/>
      <c r="F40" s="296"/>
      <c r="G40" s="297"/>
      <c r="H40" s="298">
        <f t="shared" si="15"/>
        <v>1163</v>
      </c>
      <c r="I40" s="299"/>
      <c r="J40" s="299"/>
      <c r="K40" s="300"/>
      <c r="L40" s="301">
        <v>1797</v>
      </c>
      <c r="M40" s="302"/>
      <c r="N40" s="302"/>
      <c r="O40" s="302"/>
      <c r="P40" s="295">
        <v>1442</v>
      </c>
      <c r="Q40" s="296"/>
      <c r="R40" s="296"/>
      <c r="S40" s="297"/>
      <c r="T40" s="303" t="s">
        <v>271</v>
      </c>
      <c r="U40" s="304"/>
      <c r="V40" s="304"/>
      <c r="W40" s="305"/>
      <c r="X40" s="306" t="s">
        <v>271</v>
      </c>
      <c r="Y40" s="307"/>
      <c r="Z40" s="307"/>
      <c r="AA40" s="307"/>
    </row>
    <row r="41" spans="1:27" ht="11.9" customHeight="1">
      <c r="A41" s="47"/>
      <c r="B41" s="47"/>
      <c r="C41" s="48" t="str">
        <f>IF($D$1="日本語",VLOOKUP(11,Sheet3!$A:$C,2,FALSE),VLOOKUP(11,Sheet3!$A:$C,3,FALSE))</f>
        <v>営業利益率</v>
      </c>
      <c r="D41" s="227">
        <f>D40/D39</f>
        <v>4.0274425104815145E-2</v>
      </c>
      <c r="E41" s="228"/>
      <c r="F41" s="228"/>
      <c r="G41" s="229"/>
      <c r="H41" s="230">
        <f t="shared" ref="H41" si="16">H40/H39</f>
        <v>5.9976277654582022E-2</v>
      </c>
      <c r="I41" s="228"/>
      <c r="J41" s="228"/>
      <c r="K41" s="229"/>
      <c r="L41" s="230">
        <f t="shared" ref="L41" si="17">L40/L39</f>
        <v>5.114849286995133E-2</v>
      </c>
      <c r="M41" s="228"/>
      <c r="N41" s="228"/>
      <c r="O41" s="228"/>
      <c r="P41" s="227">
        <f>P40/P39</f>
        <v>7.108350586611456E-2</v>
      </c>
      <c r="Q41" s="228"/>
      <c r="R41" s="228"/>
      <c r="S41" s="229"/>
      <c r="T41" s="234" t="s">
        <v>271</v>
      </c>
      <c r="U41" s="235"/>
      <c r="V41" s="235"/>
      <c r="W41" s="308"/>
      <c r="X41" s="234" t="s">
        <v>271</v>
      </c>
      <c r="Y41" s="235"/>
      <c r="Z41" s="235"/>
      <c r="AA41" s="235"/>
    </row>
    <row r="42" spans="1:27" ht="9.75" customHeight="1">
      <c r="A42" s="37"/>
      <c r="B42" s="52"/>
      <c r="C42" s="53"/>
      <c r="D42" s="32"/>
      <c r="E42" s="32"/>
      <c r="F42" s="32"/>
      <c r="G42" s="32"/>
      <c r="H42" s="32"/>
      <c r="I42" s="32"/>
      <c r="J42" s="32"/>
      <c r="K42" s="32"/>
      <c r="L42" s="32"/>
      <c r="M42" s="32"/>
      <c r="N42" s="32"/>
      <c r="O42" s="32"/>
      <c r="P42" s="32"/>
      <c r="Q42" s="32"/>
      <c r="R42" s="32"/>
      <c r="S42" s="32"/>
      <c r="T42" s="32"/>
      <c r="U42" s="32"/>
      <c r="V42" s="32"/>
      <c r="W42" s="32"/>
      <c r="X42" s="32"/>
      <c r="Y42" s="32"/>
      <c r="Z42" s="32"/>
      <c r="AA42" s="32"/>
    </row>
    <row r="43" spans="1:27" ht="11.9" customHeight="1">
      <c r="A43" s="362" t="str">
        <f>IF($D$1="日本語",VLOOKUP(271,Sheet3!$A:$C,2,FALSE),VLOOKUP(271,Sheet3!$A:$C,3,FALSE))</f>
        <v>単位：百万円</v>
      </c>
      <c r="B43" s="362"/>
      <c r="C43" s="362"/>
      <c r="D43" s="236" t="str">
        <f>IF($D$1="日本語",VLOOKUP(3,Sheet3!$E:$G,2,FALSE),VLOOKUP(3,Sheet3!$E:$G,3,FALSE))</f>
        <v>2021年12月期</v>
      </c>
      <c r="E43" s="237"/>
      <c r="F43" s="237"/>
      <c r="G43" s="237"/>
      <c r="H43" s="237"/>
      <c r="I43" s="237"/>
      <c r="J43" s="237"/>
      <c r="K43" s="237"/>
      <c r="L43" s="237"/>
      <c r="M43" s="237"/>
      <c r="N43" s="237"/>
      <c r="O43" s="237"/>
      <c r="P43" s="236" t="str">
        <f>P4</f>
        <v>2022年12月期</v>
      </c>
      <c r="Q43" s="237"/>
      <c r="R43" s="237"/>
      <c r="S43" s="237"/>
      <c r="T43" s="237"/>
      <c r="U43" s="237"/>
      <c r="V43" s="237"/>
      <c r="W43" s="237"/>
      <c r="X43" s="237"/>
      <c r="Y43" s="237"/>
      <c r="Z43" s="237"/>
      <c r="AA43" s="237"/>
    </row>
    <row r="44" spans="1:27" ht="11.9" customHeight="1">
      <c r="A44" s="363"/>
      <c r="B44" s="363"/>
      <c r="C44" s="363"/>
      <c r="D44" s="238" t="s">
        <v>2</v>
      </c>
      <c r="E44" s="239"/>
      <c r="F44" s="240"/>
      <c r="G44" s="241" t="s">
        <v>3</v>
      </c>
      <c r="H44" s="239"/>
      <c r="I44" s="240"/>
      <c r="J44" s="241" t="s">
        <v>4</v>
      </c>
      <c r="K44" s="239"/>
      <c r="L44" s="240"/>
      <c r="M44" s="241" t="s">
        <v>5</v>
      </c>
      <c r="N44" s="239"/>
      <c r="O44" s="239"/>
      <c r="P44" s="238" t="s">
        <v>2</v>
      </c>
      <c r="Q44" s="239"/>
      <c r="R44" s="240"/>
      <c r="S44" s="241" t="s">
        <v>3</v>
      </c>
      <c r="T44" s="239"/>
      <c r="U44" s="240"/>
      <c r="V44" s="241" t="s">
        <v>4</v>
      </c>
      <c r="W44" s="239"/>
      <c r="X44" s="240"/>
      <c r="Y44" s="241" t="s">
        <v>5</v>
      </c>
      <c r="Z44" s="239"/>
      <c r="AA44" s="239"/>
    </row>
    <row r="45" spans="1:27" ht="11.9" customHeight="1">
      <c r="A45" s="373" t="str">
        <f>IF($D$1="日本語",VLOOKUP(209,Sheet3!$A:$C,2,FALSE),VLOOKUP(209,Sheet3!$A:$C,3,FALSE))</f>
        <v>日本</v>
      </c>
      <c r="B45" s="373"/>
      <c r="C45" s="44" t="str">
        <f>IF($D$1="日本語",VLOOKUP(9,Sheet3!$A:$C,2,FALSE),VLOOKUP(9,Sheet3!$A:$C,3,FALSE))</f>
        <v>売上高</v>
      </c>
      <c r="D45" s="253">
        <v>30485</v>
      </c>
      <c r="E45" s="254"/>
      <c r="F45" s="255"/>
      <c r="G45" s="256">
        <f>D21-D45</f>
        <v>27310</v>
      </c>
      <c r="H45" s="254"/>
      <c r="I45" s="255"/>
      <c r="J45" s="256">
        <f>86356-D45-G45</f>
        <v>28561</v>
      </c>
      <c r="K45" s="254"/>
      <c r="L45" s="255"/>
      <c r="M45" s="256">
        <f>L21-J45-G45-D45</f>
        <v>23555</v>
      </c>
      <c r="N45" s="254"/>
      <c r="O45" s="254"/>
      <c r="P45" s="253">
        <v>26933</v>
      </c>
      <c r="Q45" s="254"/>
      <c r="R45" s="255"/>
      <c r="S45" s="256">
        <f>P21-P45</f>
        <v>29570</v>
      </c>
      <c r="T45" s="254"/>
      <c r="U45" s="255"/>
      <c r="V45" s="257">
        <f>89154-P45-S45</f>
        <v>32651</v>
      </c>
      <c r="W45" s="258"/>
      <c r="X45" s="259"/>
      <c r="Y45" s="251" t="s">
        <v>587</v>
      </c>
      <c r="Z45" s="252"/>
      <c r="AA45" s="252"/>
    </row>
    <row r="46" spans="1:27" ht="11.9" customHeight="1">
      <c r="A46" s="45"/>
      <c r="B46" s="45"/>
      <c r="C46" s="46" t="str">
        <f>IF($D$1="日本語",VLOOKUP(10,Sheet3!$A:$C,2,FALSE),VLOOKUP(10,Sheet3!$A:$C,3,FALSE))</f>
        <v>営業利益</v>
      </c>
      <c r="D46" s="242">
        <v>2522</v>
      </c>
      <c r="E46" s="243"/>
      <c r="F46" s="244"/>
      <c r="G46" s="245">
        <f>D22-D46</f>
        <v>962</v>
      </c>
      <c r="H46" s="243"/>
      <c r="I46" s="244"/>
      <c r="J46" s="245">
        <f>4407-D46-G46</f>
        <v>923</v>
      </c>
      <c r="K46" s="243"/>
      <c r="L46" s="244"/>
      <c r="M46" s="245">
        <f>L22-J46-G46-D46</f>
        <v>-3214</v>
      </c>
      <c r="N46" s="243"/>
      <c r="O46" s="243"/>
      <c r="P46" s="242">
        <v>1447</v>
      </c>
      <c r="Q46" s="243"/>
      <c r="R46" s="244"/>
      <c r="S46" s="245">
        <f>P22-P46</f>
        <v>1639</v>
      </c>
      <c r="T46" s="243"/>
      <c r="U46" s="244"/>
      <c r="V46" s="246">
        <f>4316-P46-S46</f>
        <v>1230</v>
      </c>
      <c r="W46" s="247"/>
      <c r="X46" s="248"/>
      <c r="Y46" s="249" t="s">
        <v>271</v>
      </c>
      <c r="Z46" s="250"/>
      <c r="AA46" s="250"/>
    </row>
    <row r="47" spans="1:27" ht="11.9" customHeight="1">
      <c r="A47" s="47"/>
      <c r="B47" s="47"/>
      <c r="C47" s="48" t="str">
        <f>IF($D$1="日本語",VLOOKUP(11,Sheet3!$A:$C,2,FALSE),VLOOKUP(11,Sheet3!$A:$C,3,FALSE))</f>
        <v>営業利益率</v>
      </c>
      <c r="D47" s="278">
        <f>D46/D45</f>
        <v>8.272921108742004E-2</v>
      </c>
      <c r="E47" s="279"/>
      <c r="F47" s="280"/>
      <c r="G47" s="281">
        <f>G46/G45</f>
        <v>3.5225192237275722E-2</v>
      </c>
      <c r="H47" s="279"/>
      <c r="I47" s="280"/>
      <c r="J47" s="281">
        <f>J46/J45</f>
        <v>3.2316795630405099E-2</v>
      </c>
      <c r="K47" s="279"/>
      <c r="L47" s="280"/>
      <c r="M47" s="230">
        <f>M46/M45</f>
        <v>-0.13644661430694119</v>
      </c>
      <c r="N47" s="228"/>
      <c r="O47" s="228"/>
      <c r="P47" s="278">
        <f>P46/P45</f>
        <v>5.3725912449411502E-2</v>
      </c>
      <c r="Q47" s="279"/>
      <c r="R47" s="280"/>
      <c r="S47" s="281">
        <f>S46/S45</f>
        <v>5.5427798444369292E-2</v>
      </c>
      <c r="T47" s="279"/>
      <c r="U47" s="280"/>
      <c r="V47" s="282">
        <f>V46/V45</f>
        <v>3.7671127989954367E-2</v>
      </c>
      <c r="W47" s="283"/>
      <c r="X47" s="284"/>
      <c r="Y47" s="234" t="s">
        <v>271</v>
      </c>
      <c r="Z47" s="235"/>
      <c r="AA47" s="235"/>
    </row>
    <row r="48" spans="1:27" ht="11.9" customHeight="1">
      <c r="A48" s="374" t="str">
        <f>IF($D$1="日本語",VLOOKUP(211,Sheet3!$A:$C,2,FALSE),VLOOKUP(211,Sheet3!$A:$C,3,FALSE))</f>
        <v>北米</v>
      </c>
      <c r="B48" s="374"/>
      <c r="C48" s="46" t="str">
        <f>IF($D$1="日本語",VLOOKUP(9,Sheet3!$A:$C,2,FALSE),VLOOKUP(9,Sheet3!$A:$C,3,FALSE))</f>
        <v>売上高</v>
      </c>
      <c r="D48" s="285">
        <v>18820</v>
      </c>
      <c r="E48" s="286"/>
      <c r="F48" s="287"/>
      <c r="G48" s="288">
        <f>D24-D48</f>
        <v>23977</v>
      </c>
      <c r="H48" s="286"/>
      <c r="I48" s="287"/>
      <c r="J48" s="288">
        <f>66267-D48-G48</f>
        <v>23470</v>
      </c>
      <c r="K48" s="286"/>
      <c r="L48" s="287"/>
      <c r="M48" s="288">
        <f>L24-J48-G48-D48</f>
        <v>19909</v>
      </c>
      <c r="N48" s="286"/>
      <c r="O48" s="286"/>
      <c r="P48" s="285">
        <v>21112</v>
      </c>
      <c r="Q48" s="286"/>
      <c r="R48" s="287"/>
      <c r="S48" s="288">
        <f>P24-P48</f>
        <v>26519</v>
      </c>
      <c r="T48" s="286"/>
      <c r="U48" s="287"/>
      <c r="V48" s="289">
        <f>75656-P48-S48</f>
        <v>28025</v>
      </c>
      <c r="W48" s="290"/>
      <c r="X48" s="291"/>
      <c r="Y48" s="292" t="s">
        <v>271</v>
      </c>
      <c r="Z48" s="293"/>
      <c r="AA48" s="293"/>
    </row>
    <row r="49" spans="1:27" ht="11.9" customHeight="1">
      <c r="A49" s="49"/>
      <c r="B49" s="49"/>
      <c r="C49" s="44" t="str">
        <f>IF($D$1="日本語",VLOOKUP(10,Sheet3!$A:$C,2,FALSE),VLOOKUP(10,Sheet3!$A:$C,3,FALSE))</f>
        <v>営業利益</v>
      </c>
      <c r="D49" s="260">
        <v>473</v>
      </c>
      <c r="E49" s="261"/>
      <c r="F49" s="262"/>
      <c r="G49" s="263">
        <f>D25-D49</f>
        <v>1471</v>
      </c>
      <c r="H49" s="261"/>
      <c r="I49" s="262"/>
      <c r="J49" s="263">
        <f>2748-D49-G49</f>
        <v>804</v>
      </c>
      <c r="K49" s="261"/>
      <c r="L49" s="262"/>
      <c r="M49" s="263">
        <f>L25-J49-G49-D49</f>
        <v>-1900</v>
      </c>
      <c r="N49" s="261"/>
      <c r="O49" s="261"/>
      <c r="P49" s="294">
        <v>-774</v>
      </c>
      <c r="Q49" s="265"/>
      <c r="R49" s="266"/>
      <c r="S49" s="263">
        <f>P25-P49</f>
        <v>212</v>
      </c>
      <c r="T49" s="261"/>
      <c r="U49" s="262"/>
      <c r="V49" s="264">
        <f>1429-P49-S49</f>
        <v>1991</v>
      </c>
      <c r="W49" s="265"/>
      <c r="X49" s="266"/>
      <c r="Y49" s="267" t="s">
        <v>271</v>
      </c>
      <c r="Z49" s="268"/>
      <c r="AA49" s="268"/>
    </row>
    <row r="50" spans="1:27" ht="11.9" customHeight="1">
      <c r="A50" s="50"/>
      <c r="B50" s="50"/>
      <c r="C50" s="51" t="str">
        <f>IF($D$1="日本語",VLOOKUP(11,Sheet3!$A:$C,2,FALSE),VLOOKUP(11,Sheet3!$A:$C,3,FALSE))</f>
        <v>営業利益率</v>
      </c>
      <c r="D50" s="269">
        <f>D49/D48</f>
        <v>2.5132837407013817E-2</v>
      </c>
      <c r="E50" s="270"/>
      <c r="F50" s="271"/>
      <c r="G50" s="272">
        <f>G49/G48</f>
        <v>6.1350460858322561E-2</v>
      </c>
      <c r="H50" s="270"/>
      <c r="I50" s="271"/>
      <c r="J50" s="272">
        <f>J49/J48</f>
        <v>3.4256497656582875E-2</v>
      </c>
      <c r="K50" s="270"/>
      <c r="L50" s="271"/>
      <c r="M50" s="272">
        <f t="shared" ref="M50" si="18">M49/M48</f>
        <v>-9.543422572705812E-2</v>
      </c>
      <c r="N50" s="270"/>
      <c r="O50" s="270"/>
      <c r="P50" s="272">
        <v>-3.6999999999999998E-2</v>
      </c>
      <c r="Q50" s="270"/>
      <c r="R50" s="271"/>
      <c r="S50" s="272">
        <f>S49/S48</f>
        <v>7.9942682604924771E-3</v>
      </c>
      <c r="T50" s="270"/>
      <c r="U50" s="271"/>
      <c r="V50" s="273">
        <f>V49/V48</f>
        <v>7.1043710972346116E-2</v>
      </c>
      <c r="W50" s="274"/>
      <c r="X50" s="275"/>
      <c r="Y50" s="276" t="s">
        <v>271</v>
      </c>
      <c r="Z50" s="277"/>
      <c r="AA50" s="277"/>
    </row>
    <row r="51" spans="1:27" ht="11.9" customHeight="1">
      <c r="A51" s="373" t="str">
        <f>IF($D$1="日本語",VLOOKUP(212,Sheet3!$A:$C,2,FALSE),VLOOKUP(212,Sheet3!$A:$C,3,FALSE))</f>
        <v>欧州</v>
      </c>
      <c r="B51" s="373"/>
      <c r="C51" s="44" t="str">
        <f>IF($D$1="日本語",VLOOKUP(9,Sheet3!$A:$C,2,FALSE),VLOOKUP(9,Sheet3!$A:$C,3,FALSE))</f>
        <v>売上高</v>
      </c>
      <c r="D51" s="253">
        <v>31121</v>
      </c>
      <c r="E51" s="254"/>
      <c r="F51" s="255"/>
      <c r="G51" s="256">
        <f t="shared" ref="G51:G52" si="19">D27-D51</f>
        <v>26712</v>
      </c>
      <c r="H51" s="254"/>
      <c r="I51" s="255"/>
      <c r="J51" s="256">
        <f>90959-D51-G51</f>
        <v>33126</v>
      </c>
      <c r="K51" s="254"/>
      <c r="L51" s="255"/>
      <c r="M51" s="256">
        <f>L27-J51-G51-D51</f>
        <v>15645</v>
      </c>
      <c r="N51" s="254"/>
      <c r="O51" s="254"/>
      <c r="P51" s="253">
        <v>30894</v>
      </c>
      <c r="Q51" s="254"/>
      <c r="R51" s="255"/>
      <c r="S51" s="256">
        <f t="shared" ref="S51:S52" si="20">P27-P51</f>
        <v>32136</v>
      </c>
      <c r="T51" s="254"/>
      <c r="U51" s="255"/>
      <c r="V51" s="257">
        <f>102479-P51-S51</f>
        <v>39449</v>
      </c>
      <c r="W51" s="258"/>
      <c r="X51" s="259"/>
      <c r="Y51" s="251" t="s">
        <v>271</v>
      </c>
      <c r="Z51" s="252"/>
      <c r="AA51" s="252"/>
    </row>
    <row r="52" spans="1:27" ht="11.9" customHeight="1">
      <c r="A52" s="45"/>
      <c r="B52" s="45"/>
      <c r="C52" s="46" t="str">
        <f>IF($D$1="日本語",VLOOKUP(10,Sheet3!$A:$C,2,FALSE),VLOOKUP(10,Sheet3!$A:$C,3,FALSE))</f>
        <v>営業利益</v>
      </c>
      <c r="D52" s="242">
        <v>5496</v>
      </c>
      <c r="E52" s="243"/>
      <c r="F52" s="244"/>
      <c r="G52" s="245">
        <f t="shared" si="19"/>
        <v>3671</v>
      </c>
      <c r="H52" s="243"/>
      <c r="I52" s="244"/>
      <c r="J52" s="245">
        <f>14576-D52-G52</f>
        <v>5409</v>
      </c>
      <c r="K52" s="243"/>
      <c r="L52" s="244"/>
      <c r="M52" s="245">
        <f>L28-J52-G52-D52</f>
        <v>-3687</v>
      </c>
      <c r="N52" s="243"/>
      <c r="O52" s="243"/>
      <c r="P52" s="242">
        <v>4052</v>
      </c>
      <c r="Q52" s="243"/>
      <c r="R52" s="244"/>
      <c r="S52" s="245">
        <f t="shared" si="20"/>
        <v>3096</v>
      </c>
      <c r="T52" s="243"/>
      <c r="U52" s="244"/>
      <c r="V52" s="246">
        <f>12566-P52-S52</f>
        <v>5418</v>
      </c>
      <c r="W52" s="247"/>
      <c r="X52" s="248"/>
      <c r="Y52" s="249" t="s">
        <v>271</v>
      </c>
      <c r="Z52" s="250"/>
      <c r="AA52" s="250"/>
    </row>
    <row r="53" spans="1:27" ht="11.9" customHeight="1">
      <c r="A53" s="47"/>
      <c r="B53" s="47"/>
      <c r="C53" s="48" t="str">
        <f>IF($D$1="日本語",VLOOKUP(11,Sheet3!$A:$C,2,FALSE),VLOOKUP(11,Sheet3!$A:$C,3,FALSE))</f>
        <v>営業利益率</v>
      </c>
      <c r="D53" s="278">
        <f>D52/D51</f>
        <v>0.17660100896500755</v>
      </c>
      <c r="E53" s="279"/>
      <c r="F53" s="280"/>
      <c r="G53" s="281">
        <f t="shared" ref="G53" si="21">G52/G51</f>
        <v>0.13742887091943695</v>
      </c>
      <c r="H53" s="279"/>
      <c r="I53" s="280"/>
      <c r="J53" s="281">
        <f>J52/J51</f>
        <v>0.16328563666002535</v>
      </c>
      <c r="K53" s="279"/>
      <c r="L53" s="280"/>
      <c r="M53" s="230">
        <f t="shared" ref="M53" si="22">M52/M51</f>
        <v>-0.23566634707574305</v>
      </c>
      <c r="N53" s="228"/>
      <c r="O53" s="228"/>
      <c r="P53" s="278">
        <f>P52/P51</f>
        <v>0.13115815368680003</v>
      </c>
      <c r="Q53" s="279"/>
      <c r="R53" s="280"/>
      <c r="S53" s="281">
        <f t="shared" ref="S53" si="23">S52/S51</f>
        <v>9.6340552651232259E-2</v>
      </c>
      <c r="T53" s="279"/>
      <c r="U53" s="280"/>
      <c r="V53" s="282">
        <f t="shared" ref="V53" si="24">V52/V51</f>
        <v>0.13734188445841466</v>
      </c>
      <c r="W53" s="283"/>
      <c r="X53" s="284"/>
      <c r="Y53" s="234" t="s">
        <v>271</v>
      </c>
      <c r="Z53" s="235"/>
      <c r="AA53" s="235"/>
    </row>
    <row r="54" spans="1:27" ht="11.9" customHeight="1">
      <c r="A54" s="374" t="str">
        <f>IF($D$1="日本語",VLOOKUP(215,Sheet3!$A:$C,2,FALSE),VLOOKUP(215,Sheet3!$A:$C,3,FALSE))</f>
        <v>中華圏</v>
      </c>
      <c r="B54" s="374"/>
      <c r="C54" s="46" t="str">
        <f>IF($D$1="日本語",VLOOKUP(9,Sheet3!$A:$C,2,FALSE),VLOOKUP(9,Sheet3!$A:$C,3,FALSE))</f>
        <v>売上高</v>
      </c>
      <c r="D54" s="285">
        <v>13572</v>
      </c>
      <c r="E54" s="286"/>
      <c r="F54" s="287"/>
      <c r="G54" s="288">
        <f t="shared" ref="G54:G55" si="25">D30-D54</f>
        <v>14418</v>
      </c>
      <c r="H54" s="286"/>
      <c r="I54" s="287"/>
      <c r="J54" s="288">
        <f>41046-D54-G54</f>
        <v>13056</v>
      </c>
      <c r="K54" s="286"/>
      <c r="L54" s="287"/>
      <c r="M54" s="288">
        <f>L30-J54-G54-D54</f>
        <v>11547</v>
      </c>
      <c r="N54" s="286"/>
      <c r="O54" s="286"/>
      <c r="P54" s="285">
        <v>13579</v>
      </c>
      <c r="Q54" s="286"/>
      <c r="R54" s="287"/>
      <c r="S54" s="288">
        <f t="shared" ref="S54:S55" si="26">P30-P54</f>
        <v>15366</v>
      </c>
      <c r="T54" s="286"/>
      <c r="U54" s="287"/>
      <c r="V54" s="289">
        <f>47649-P54-S54</f>
        <v>18704</v>
      </c>
      <c r="W54" s="290"/>
      <c r="X54" s="291"/>
      <c r="Y54" s="292" t="s">
        <v>271</v>
      </c>
      <c r="Z54" s="293"/>
      <c r="AA54" s="293"/>
    </row>
    <row r="55" spans="1:27" ht="11.9" customHeight="1">
      <c r="A55" s="49"/>
      <c r="B55" s="49"/>
      <c r="C55" s="44" t="str">
        <f>IF($D$1="日本語",VLOOKUP(10,Sheet3!$A:$C,2,FALSE),VLOOKUP(10,Sheet3!$A:$C,3,FALSE))</f>
        <v>営業利益</v>
      </c>
      <c r="D55" s="260">
        <v>3470</v>
      </c>
      <c r="E55" s="261"/>
      <c r="F55" s="262"/>
      <c r="G55" s="263">
        <f t="shared" si="25"/>
        <v>2677</v>
      </c>
      <c r="H55" s="261"/>
      <c r="I55" s="262"/>
      <c r="J55" s="263">
        <f>9181-D55-G55</f>
        <v>3034</v>
      </c>
      <c r="K55" s="261"/>
      <c r="L55" s="262"/>
      <c r="M55" s="263">
        <f>L31-J55-G55-D55</f>
        <v>-34</v>
      </c>
      <c r="N55" s="261"/>
      <c r="O55" s="261"/>
      <c r="P55" s="260">
        <v>3621</v>
      </c>
      <c r="Q55" s="261"/>
      <c r="R55" s="262"/>
      <c r="S55" s="263">
        <f t="shared" si="26"/>
        <v>2341</v>
      </c>
      <c r="T55" s="261"/>
      <c r="U55" s="262"/>
      <c r="V55" s="264">
        <f>10678-P55-S55</f>
        <v>4716</v>
      </c>
      <c r="W55" s="265"/>
      <c r="X55" s="266"/>
      <c r="Y55" s="267" t="s">
        <v>271</v>
      </c>
      <c r="Z55" s="268"/>
      <c r="AA55" s="268"/>
    </row>
    <row r="56" spans="1:27" ht="11.9" customHeight="1">
      <c r="A56" s="50"/>
      <c r="B56" s="50"/>
      <c r="C56" s="51" t="str">
        <f>IF($D$1="日本語",VLOOKUP(11,Sheet3!$A:$C,2,FALSE),VLOOKUP(11,Sheet3!$A:$C,3,FALSE))</f>
        <v>営業利益率</v>
      </c>
      <c r="D56" s="269">
        <f>D55/D54</f>
        <v>0.25567344532861774</v>
      </c>
      <c r="E56" s="270"/>
      <c r="F56" s="271"/>
      <c r="G56" s="272">
        <f t="shared" ref="G56" si="27">G55/G54</f>
        <v>0.18567068941600776</v>
      </c>
      <c r="H56" s="270"/>
      <c r="I56" s="271"/>
      <c r="J56" s="272">
        <f>J55/J54</f>
        <v>0.23238357843137256</v>
      </c>
      <c r="K56" s="270"/>
      <c r="L56" s="271"/>
      <c r="M56" s="272">
        <f t="shared" ref="M56" si="28">M55/M54</f>
        <v>-2.9444877457348228E-3</v>
      </c>
      <c r="N56" s="270"/>
      <c r="O56" s="270"/>
      <c r="P56" s="269">
        <f>P55/P54</f>
        <v>0.26666175712497237</v>
      </c>
      <c r="Q56" s="270"/>
      <c r="R56" s="271"/>
      <c r="S56" s="272">
        <f t="shared" ref="S56" si="29">S55/S54</f>
        <v>0.15234934270467265</v>
      </c>
      <c r="T56" s="270"/>
      <c r="U56" s="271"/>
      <c r="V56" s="273">
        <f t="shared" ref="V56" si="30">V55/V54</f>
        <v>0.25213857998289135</v>
      </c>
      <c r="W56" s="274"/>
      <c r="X56" s="275"/>
      <c r="Y56" s="276" t="s">
        <v>271</v>
      </c>
      <c r="Z56" s="277"/>
      <c r="AA56" s="277"/>
    </row>
    <row r="57" spans="1:27" ht="11.9" customHeight="1">
      <c r="A57" s="373" t="str">
        <f>IF($D$1="日本語",VLOOKUP(217,Sheet3!$A:$C,2,FALSE),VLOOKUP(217,Sheet3!$A:$C,3,FALSE))</f>
        <v>オセアニア</v>
      </c>
      <c r="B57" s="373"/>
      <c r="C57" s="44" t="str">
        <f>IF($D$1="日本語",VLOOKUP(9,Sheet3!$A:$C,2,FALSE),VLOOKUP(9,Sheet3!$A:$C,3,FALSE))</f>
        <v>売上高</v>
      </c>
      <c r="D57" s="253">
        <v>7678</v>
      </c>
      <c r="E57" s="254"/>
      <c r="F57" s="255"/>
      <c r="G57" s="256">
        <f t="shared" ref="G57:G58" si="31">D33-D57</f>
        <v>5457</v>
      </c>
      <c r="H57" s="254"/>
      <c r="I57" s="255"/>
      <c r="J57" s="256">
        <f>19232-D57-G57</f>
        <v>6097</v>
      </c>
      <c r="K57" s="254"/>
      <c r="L57" s="255"/>
      <c r="M57" s="256">
        <f>L33-J57-G57-D57</f>
        <v>5524</v>
      </c>
      <c r="N57" s="254"/>
      <c r="O57" s="254"/>
      <c r="P57" s="253">
        <v>7364</v>
      </c>
      <c r="Q57" s="254"/>
      <c r="R57" s="255"/>
      <c r="S57" s="256">
        <f t="shared" ref="S57:S58" si="32">P33-P57</f>
        <v>8080</v>
      </c>
      <c r="T57" s="254"/>
      <c r="U57" s="255"/>
      <c r="V57" s="257">
        <f>24841-P57-S57</f>
        <v>9397</v>
      </c>
      <c r="W57" s="258"/>
      <c r="X57" s="259"/>
      <c r="Y57" s="251" t="s">
        <v>271</v>
      </c>
      <c r="Z57" s="252"/>
      <c r="AA57" s="252"/>
    </row>
    <row r="58" spans="1:27" ht="11.9" customHeight="1">
      <c r="A58" s="45"/>
      <c r="B58" s="45"/>
      <c r="C58" s="46" t="str">
        <f>IF($D$1="日本語",VLOOKUP(10,Sheet3!$A:$C,2,FALSE),VLOOKUP(10,Sheet3!$A:$C,3,FALSE))</f>
        <v>営業利益</v>
      </c>
      <c r="D58" s="242">
        <v>1416</v>
      </c>
      <c r="E58" s="243"/>
      <c r="F58" s="244"/>
      <c r="G58" s="245">
        <f t="shared" si="31"/>
        <v>619</v>
      </c>
      <c r="H58" s="243"/>
      <c r="I58" s="244"/>
      <c r="J58" s="245">
        <f>2925-D58-G58</f>
        <v>890</v>
      </c>
      <c r="K58" s="243"/>
      <c r="L58" s="244"/>
      <c r="M58" s="245">
        <f>L34-J58-G58-D58</f>
        <v>422</v>
      </c>
      <c r="N58" s="243"/>
      <c r="O58" s="243"/>
      <c r="P58" s="242">
        <v>1447</v>
      </c>
      <c r="Q58" s="243"/>
      <c r="R58" s="244"/>
      <c r="S58" s="245">
        <f t="shared" si="32"/>
        <v>1497</v>
      </c>
      <c r="T58" s="243"/>
      <c r="U58" s="244"/>
      <c r="V58" s="246">
        <f>4198-P58-S58</f>
        <v>1254</v>
      </c>
      <c r="W58" s="247"/>
      <c r="X58" s="248"/>
      <c r="Y58" s="249" t="s">
        <v>271</v>
      </c>
      <c r="Z58" s="250"/>
      <c r="AA58" s="250"/>
    </row>
    <row r="59" spans="1:27" ht="11.9" customHeight="1">
      <c r="A59" s="47"/>
      <c r="B59" s="47"/>
      <c r="C59" s="48" t="str">
        <f>IF($D$1="日本語",VLOOKUP(11,Sheet3!$A:$C,2,FALSE),VLOOKUP(11,Sheet3!$A:$C,3,FALSE))</f>
        <v>営業利益率</v>
      </c>
      <c r="D59" s="278">
        <f>D58/D57</f>
        <v>0.18442302682990361</v>
      </c>
      <c r="E59" s="279"/>
      <c r="F59" s="280"/>
      <c r="G59" s="281">
        <f t="shared" ref="G59" si="33">G58/G57</f>
        <v>0.11343228880337182</v>
      </c>
      <c r="H59" s="279"/>
      <c r="I59" s="280"/>
      <c r="J59" s="281">
        <f>J58/J57</f>
        <v>0.14597342955551912</v>
      </c>
      <c r="K59" s="279"/>
      <c r="L59" s="280"/>
      <c r="M59" s="230">
        <f t="shared" ref="M59" si="34">M58/M57</f>
        <v>7.6393917451122381E-2</v>
      </c>
      <c r="N59" s="228"/>
      <c r="O59" s="228"/>
      <c r="P59" s="278">
        <v>0.19700000000000001</v>
      </c>
      <c r="Q59" s="279"/>
      <c r="R59" s="280"/>
      <c r="S59" s="281">
        <f t="shared" ref="S59" si="35">S58/S57</f>
        <v>0.18527227722772277</v>
      </c>
      <c r="T59" s="279"/>
      <c r="U59" s="280"/>
      <c r="V59" s="282">
        <f t="shared" ref="V59" si="36">V58/V57</f>
        <v>0.13344684473768223</v>
      </c>
      <c r="W59" s="283"/>
      <c r="X59" s="284"/>
      <c r="Y59" s="234" t="s">
        <v>271</v>
      </c>
      <c r="Z59" s="235"/>
      <c r="AA59" s="235"/>
    </row>
    <row r="60" spans="1:27" ht="11.9" customHeight="1">
      <c r="A60" s="374" t="str">
        <f>IF($D$1="日本語",VLOOKUP(218,Sheet3!$A:$C,2,FALSE),VLOOKUP(218,Sheet3!$A:$C,3,FALSE))</f>
        <v xml:space="preserve">東南・南アジア  </v>
      </c>
      <c r="B60" s="374"/>
      <c r="C60" s="46" t="str">
        <f>IF($D$1="日本語",VLOOKUP(9,Sheet3!$A:$C,2,FALSE),VLOOKUP(9,Sheet3!$A:$C,3,FALSE))</f>
        <v>売上高</v>
      </c>
      <c r="D60" s="285">
        <v>2506</v>
      </c>
      <c r="E60" s="286"/>
      <c r="F60" s="287"/>
      <c r="G60" s="288">
        <f t="shared" ref="G60:G61" si="37">D36-D60</f>
        <v>2130</v>
      </c>
      <c r="H60" s="286"/>
      <c r="I60" s="287"/>
      <c r="J60" s="288">
        <f>7753-D60-G60</f>
        <v>3117</v>
      </c>
      <c r="K60" s="286"/>
      <c r="L60" s="287"/>
      <c r="M60" s="288">
        <f>L36-J60-G60-D60</f>
        <v>3150</v>
      </c>
      <c r="N60" s="286"/>
      <c r="O60" s="286"/>
      <c r="P60" s="285">
        <v>3641</v>
      </c>
      <c r="Q60" s="286"/>
      <c r="R60" s="287"/>
      <c r="S60" s="288">
        <f t="shared" ref="S60:S61" si="38">P36-P60</f>
        <v>4415</v>
      </c>
      <c r="T60" s="286"/>
      <c r="U60" s="287"/>
      <c r="V60" s="289">
        <f>13895-P60-S60</f>
        <v>5839</v>
      </c>
      <c r="W60" s="290"/>
      <c r="X60" s="291"/>
      <c r="Y60" s="292" t="s">
        <v>271</v>
      </c>
      <c r="Z60" s="293"/>
      <c r="AA60" s="293"/>
    </row>
    <row r="61" spans="1:27" ht="11.9" customHeight="1">
      <c r="A61" s="49"/>
      <c r="B61" s="49"/>
      <c r="C61" s="44" t="str">
        <f>IF($D$1="日本語",VLOOKUP(10,Sheet3!$A:$C,2,FALSE),VLOOKUP(10,Sheet3!$A:$C,3,FALSE))</f>
        <v>営業利益</v>
      </c>
      <c r="D61" s="260">
        <v>165</v>
      </c>
      <c r="E61" s="261"/>
      <c r="F61" s="262"/>
      <c r="G61" s="263">
        <f t="shared" si="37"/>
        <v>17</v>
      </c>
      <c r="H61" s="261"/>
      <c r="I61" s="262"/>
      <c r="J61" s="263">
        <f>726-D61-G61</f>
        <v>544</v>
      </c>
      <c r="K61" s="261"/>
      <c r="L61" s="262"/>
      <c r="M61" s="263">
        <f>L37-J61-G61-D61</f>
        <v>238</v>
      </c>
      <c r="N61" s="261"/>
      <c r="O61" s="261"/>
      <c r="P61" s="260">
        <v>629</v>
      </c>
      <c r="Q61" s="261"/>
      <c r="R61" s="262"/>
      <c r="S61" s="263">
        <f t="shared" si="38"/>
        <v>801</v>
      </c>
      <c r="T61" s="261"/>
      <c r="U61" s="262"/>
      <c r="V61" s="264">
        <f>2724-P61-S61</f>
        <v>1294</v>
      </c>
      <c r="W61" s="265"/>
      <c r="X61" s="266"/>
      <c r="Y61" s="267" t="s">
        <v>271</v>
      </c>
      <c r="Z61" s="268"/>
      <c r="AA61" s="268"/>
    </row>
    <row r="62" spans="1:27" ht="11.9" customHeight="1">
      <c r="A62" s="50"/>
      <c r="B62" s="50"/>
      <c r="C62" s="51" t="str">
        <f>IF($D$1="日本語",VLOOKUP(11,Sheet3!$A:$C,2,FALSE),VLOOKUP(11,Sheet3!$A:$C,3,FALSE))</f>
        <v>営業利益率</v>
      </c>
      <c r="D62" s="269">
        <f>D61/D60</f>
        <v>6.5841979249800481E-2</v>
      </c>
      <c r="E62" s="270"/>
      <c r="F62" s="271"/>
      <c r="G62" s="272">
        <f t="shared" ref="G62" si="39">G61/G60</f>
        <v>7.9812206572769957E-3</v>
      </c>
      <c r="H62" s="270"/>
      <c r="I62" s="271"/>
      <c r="J62" s="272">
        <f>J61/J60</f>
        <v>0.17452678857876164</v>
      </c>
      <c r="K62" s="270"/>
      <c r="L62" s="271"/>
      <c r="M62" s="272">
        <f t="shared" ref="M62" si="40">M61/M60</f>
        <v>7.5555555555555556E-2</v>
      </c>
      <c r="N62" s="270"/>
      <c r="O62" s="270"/>
      <c r="P62" s="269">
        <f>P61/P60</f>
        <v>0.17275473770942049</v>
      </c>
      <c r="Q62" s="270"/>
      <c r="R62" s="271"/>
      <c r="S62" s="272">
        <f t="shared" ref="S62" si="41">S61/S60</f>
        <v>0.18142695356738392</v>
      </c>
      <c r="T62" s="270"/>
      <c r="U62" s="271"/>
      <c r="V62" s="273">
        <f t="shared" ref="V62" si="42">V61/V60</f>
        <v>0.22161328994690871</v>
      </c>
      <c r="W62" s="274"/>
      <c r="X62" s="275"/>
      <c r="Y62" s="276" t="s">
        <v>271</v>
      </c>
      <c r="Z62" s="277"/>
      <c r="AA62" s="277"/>
    </row>
    <row r="63" spans="1:27" ht="11.9" customHeight="1">
      <c r="A63" s="373" t="str">
        <f>IF($D$1="日本語",VLOOKUP(273,Sheet3!$A:$C,2,FALSE),VLOOKUP(273,Sheet3!$A:$C,3,FALSE))</f>
        <v>その他</v>
      </c>
      <c r="B63" s="373"/>
      <c r="C63" s="44" t="str">
        <f>IF($D$1="日本語",VLOOKUP(9,Sheet3!$A:$C,2,FALSE),VLOOKUP(9,Sheet3!$A:$C,3,FALSE))</f>
        <v>売上高</v>
      </c>
      <c r="D63" s="253">
        <v>7501</v>
      </c>
      <c r="E63" s="254"/>
      <c r="F63" s="255"/>
      <c r="G63" s="256">
        <f>D39-D63</f>
        <v>8241</v>
      </c>
      <c r="H63" s="254"/>
      <c r="I63" s="255"/>
      <c r="J63" s="256">
        <f>26229-D63-G63</f>
        <v>10487</v>
      </c>
      <c r="K63" s="254"/>
      <c r="L63" s="255"/>
      <c r="M63" s="256">
        <f>L39-J63-G63-D63</f>
        <v>8904</v>
      </c>
      <c r="N63" s="254"/>
      <c r="O63" s="254"/>
      <c r="P63" s="253">
        <v>9227</v>
      </c>
      <c r="Q63" s="254"/>
      <c r="R63" s="255"/>
      <c r="S63" s="256">
        <f>P39-P63</f>
        <v>11059</v>
      </c>
      <c r="T63" s="254"/>
      <c r="U63" s="255"/>
      <c r="V63" s="257">
        <f>33424-P63-S63</f>
        <v>13138</v>
      </c>
      <c r="W63" s="258"/>
      <c r="X63" s="259"/>
      <c r="Y63" s="251" t="s">
        <v>271</v>
      </c>
      <c r="Z63" s="252"/>
      <c r="AA63" s="252"/>
    </row>
    <row r="64" spans="1:27" ht="11.9" customHeight="1">
      <c r="A64" s="45"/>
      <c r="B64" s="45"/>
      <c r="C64" s="46" t="str">
        <f>IF($D$1="日本語",VLOOKUP(10,Sheet3!$A:$C,2,FALSE),VLOOKUP(10,Sheet3!$A:$C,3,FALSE))</f>
        <v>営業利益</v>
      </c>
      <c r="D64" s="242">
        <v>411</v>
      </c>
      <c r="E64" s="243"/>
      <c r="F64" s="244"/>
      <c r="G64" s="245">
        <f t="shared" ref="G64" si="43">D40-D64</f>
        <v>223</v>
      </c>
      <c r="H64" s="243"/>
      <c r="I64" s="244"/>
      <c r="J64" s="245">
        <f>1843-D64-G64</f>
        <v>1209</v>
      </c>
      <c r="K64" s="243"/>
      <c r="L64" s="244"/>
      <c r="M64" s="245">
        <f>L40-J64-G64-D64</f>
        <v>-46</v>
      </c>
      <c r="N64" s="243"/>
      <c r="O64" s="243"/>
      <c r="P64" s="242">
        <v>715</v>
      </c>
      <c r="Q64" s="243"/>
      <c r="R64" s="244"/>
      <c r="S64" s="245">
        <f>P40-P64</f>
        <v>727</v>
      </c>
      <c r="T64" s="243"/>
      <c r="U64" s="244"/>
      <c r="V64" s="246">
        <f>3005-P64-S64</f>
        <v>1563</v>
      </c>
      <c r="W64" s="247"/>
      <c r="X64" s="248"/>
      <c r="Y64" s="249" t="s">
        <v>271</v>
      </c>
      <c r="Z64" s="250"/>
      <c r="AA64" s="250"/>
    </row>
    <row r="65" spans="1:27" ht="11.9" customHeight="1">
      <c r="A65" s="47"/>
      <c r="B65" s="47"/>
      <c r="C65" s="48" t="str">
        <f>IF($D$1="日本語",VLOOKUP(11,Sheet3!$A:$C,2,FALSE),VLOOKUP(11,Sheet3!$A:$C,3,FALSE))</f>
        <v>営業利益率</v>
      </c>
      <c r="D65" s="227">
        <f>D64/D63</f>
        <v>5.4792694307425678E-2</v>
      </c>
      <c r="E65" s="228"/>
      <c r="F65" s="229"/>
      <c r="G65" s="230">
        <f t="shared" ref="G65" si="44">G64/G63</f>
        <v>2.7059822837034342E-2</v>
      </c>
      <c r="H65" s="228"/>
      <c r="I65" s="229"/>
      <c r="J65" s="230">
        <f>J64/J63</f>
        <v>0.11528559168494326</v>
      </c>
      <c r="K65" s="228"/>
      <c r="L65" s="229"/>
      <c r="M65" s="230">
        <f t="shared" ref="M65" si="45">M64/M63</f>
        <v>-5.1662174303683736E-3</v>
      </c>
      <c r="N65" s="228"/>
      <c r="O65" s="228"/>
      <c r="P65" s="227">
        <f>P64/P63</f>
        <v>7.7489975073154874E-2</v>
      </c>
      <c r="Q65" s="228"/>
      <c r="R65" s="229"/>
      <c r="S65" s="230">
        <f t="shared" ref="S65" si="46">S64/S63</f>
        <v>6.5738312686499684E-2</v>
      </c>
      <c r="T65" s="228"/>
      <c r="U65" s="229"/>
      <c r="V65" s="231">
        <f t="shared" ref="V65" si="47">V64/V63</f>
        <v>0.11896787943370377</v>
      </c>
      <c r="W65" s="232"/>
      <c r="X65" s="233"/>
      <c r="Y65" s="234" t="s">
        <v>271</v>
      </c>
      <c r="Z65" s="235"/>
      <c r="AA65" s="235"/>
    </row>
    <row r="66" spans="1:27" ht="9.75" customHeight="1">
      <c r="A66" s="54"/>
      <c r="B66" s="55"/>
      <c r="C66" s="54"/>
      <c r="D66" s="56"/>
      <c r="E66" s="56"/>
      <c r="F66" s="56"/>
      <c r="G66" s="56"/>
      <c r="H66" s="56"/>
      <c r="I66" s="56"/>
      <c r="J66" s="56"/>
      <c r="K66" s="56"/>
      <c r="L66" s="56"/>
      <c r="M66" s="56"/>
      <c r="N66" s="56"/>
      <c r="O66" s="56"/>
      <c r="P66" s="56"/>
      <c r="Q66" s="56"/>
      <c r="R66" s="56"/>
      <c r="S66" s="56"/>
      <c r="T66" s="56"/>
      <c r="U66" s="56"/>
      <c r="V66" s="56"/>
      <c r="W66" s="56"/>
      <c r="X66" s="56"/>
      <c r="Y66" s="56"/>
      <c r="Z66" s="56"/>
      <c r="AA66" s="56"/>
    </row>
    <row r="67" spans="1:27" ht="11.9" customHeight="1">
      <c r="A67" s="377" t="str">
        <f>IF($D$1="日本語",VLOOKUP(208,Sheet3!$A:$C,2,FALSE),VLOOKUP(208,Sheet3!$A:$C,3,FALSE))</f>
        <v>ご参考：為替レート</v>
      </c>
      <c r="B67" s="377"/>
      <c r="C67" s="378"/>
      <c r="D67" s="236" t="str">
        <f>IF($D$1="日本語",VLOOKUP(3,Sheet3!$E:$G,2,FALSE),VLOOKUP(3,Sheet3!$E:$G,3,FALSE))</f>
        <v>2021年12月期</v>
      </c>
      <c r="E67" s="237"/>
      <c r="F67" s="237"/>
      <c r="G67" s="237"/>
      <c r="H67" s="237"/>
      <c r="I67" s="237"/>
      <c r="J67" s="237"/>
      <c r="K67" s="237"/>
      <c r="L67" s="237"/>
      <c r="M67" s="237"/>
      <c r="N67" s="237"/>
      <c r="O67" s="237"/>
      <c r="P67" s="236" t="str">
        <f>P4</f>
        <v>2022年12月期</v>
      </c>
      <c r="Q67" s="237"/>
      <c r="R67" s="237"/>
      <c r="S67" s="237"/>
      <c r="T67" s="237"/>
      <c r="U67" s="237"/>
      <c r="V67" s="237"/>
      <c r="W67" s="237"/>
      <c r="X67" s="237"/>
      <c r="Y67" s="237"/>
      <c r="Z67" s="237"/>
      <c r="AA67" s="237"/>
    </row>
    <row r="68" spans="1:27" ht="11.9" customHeight="1">
      <c r="A68" s="363"/>
      <c r="B68" s="363"/>
      <c r="C68" s="372"/>
      <c r="D68" s="238" t="s">
        <v>2</v>
      </c>
      <c r="E68" s="239"/>
      <c r="F68" s="240"/>
      <c r="G68" s="241" t="s">
        <v>3</v>
      </c>
      <c r="H68" s="239"/>
      <c r="I68" s="240"/>
      <c r="J68" s="241" t="s">
        <v>4</v>
      </c>
      <c r="K68" s="239"/>
      <c r="L68" s="240"/>
      <c r="M68" s="241" t="s">
        <v>5</v>
      </c>
      <c r="N68" s="239"/>
      <c r="O68" s="239"/>
      <c r="P68" s="238" t="s">
        <v>2</v>
      </c>
      <c r="Q68" s="239"/>
      <c r="R68" s="240"/>
      <c r="S68" s="241" t="s">
        <v>3</v>
      </c>
      <c r="T68" s="239"/>
      <c r="U68" s="240"/>
      <c r="V68" s="241" t="s">
        <v>4</v>
      </c>
      <c r="W68" s="239"/>
      <c r="X68" s="240"/>
      <c r="Y68" s="241" t="s">
        <v>5</v>
      </c>
      <c r="Z68" s="239"/>
      <c r="AA68" s="239"/>
    </row>
    <row r="69" spans="1:27" ht="11.9" customHeight="1">
      <c r="A69" s="379" t="s">
        <v>16</v>
      </c>
      <c r="B69" s="379"/>
      <c r="C69" s="379"/>
      <c r="D69" s="213">
        <v>106.15</v>
      </c>
      <c r="E69" s="214"/>
      <c r="F69" s="215"/>
      <c r="G69" s="216">
        <v>107.65</v>
      </c>
      <c r="H69" s="214"/>
      <c r="I69" s="215"/>
      <c r="J69" s="216">
        <v>108.48</v>
      </c>
      <c r="K69" s="214"/>
      <c r="L69" s="215"/>
      <c r="M69" s="216">
        <v>109.78</v>
      </c>
      <c r="N69" s="214"/>
      <c r="O69" s="214"/>
      <c r="P69" s="213">
        <v>117.01</v>
      </c>
      <c r="Q69" s="214"/>
      <c r="R69" s="215"/>
      <c r="S69" s="217">
        <v>123.29</v>
      </c>
      <c r="T69" s="218"/>
      <c r="U69" s="219"/>
      <c r="V69" s="217">
        <v>127.94</v>
      </c>
      <c r="W69" s="218"/>
      <c r="X69" s="219"/>
      <c r="Y69" s="217" t="s">
        <v>271</v>
      </c>
      <c r="Z69" s="218"/>
      <c r="AA69" s="218"/>
    </row>
    <row r="70" spans="1:27" ht="11.9" customHeight="1">
      <c r="A70" s="362" t="s">
        <v>17</v>
      </c>
      <c r="B70" s="362"/>
      <c r="C70" s="371"/>
      <c r="D70" s="220">
        <v>128.04</v>
      </c>
      <c r="E70" s="221"/>
      <c r="F70" s="222"/>
      <c r="G70" s="223">
        <v>129.91</v>
      </c>
      <c r="H70" s="221"/>
      <c r="I70" s="222"/>
      <c r="J70" s="223">
        <v>129.9</v>
      </c>
      <c r="K70" s="221"/>
      <c r="L70" s="222"/>
      <c r="M70" s="223">
        <v>130.06</v>
      </c>
      <c r="N70" s="221"/>
      <c r="O70" s="221"/>
      <c r="P70" s="220">
        <v>131.41999999999999</v>
      </c>
      <c r="Q70" s="221"/>
      <c r="R70" s="222"/>
      <c r="S70" s="224">
        <v>134.80000000000001</v>
      </c>
      <c r="T70" s="225"/>
      <c r="U70" s="226"/>
      <c r="V70" s="224">
        <v>136</v>
      </c>
      <c r="W70" s="225"/>
      <c r="X70" s="226"/>
      <c r="Y70" s="224" t="s">
        <v>271</v>
      </c>
      <c r="Z70" s="225"/>
      <c r="AA70" s="225"/>
    </row>
    <row r="71" spans="1:27" ht="11.9" customHeight="1">
      <c r="A71" s="375" t="s">
        <v>18</v>
      </c>
      <c r="B71" s="375"/>
      <c r="C71" s="376"/>
      <c r="D71" s="204">
        <v>16.32</v>
      </c>
      <c r="E71" s="205"/>
      <c r="F71" s="206"/>
      <c r="G71" s="207">
        <v>16.63</v>
      </c>
      <c r="H71" s="205"/>
      <c r="I71" s="206"/>
      <c r="J71" s="207">
        <v>16.77</v>
      </c>
      <c r="K71" s="205"/>
      <c r="L71" s="206"/>
      <c r="M71" s="208">
        <v>17.03</v>
      </c>
      <c r="N71" s="209"/>
      <c r="O71" s="209"/>
      <c r="P71" s="204">
        <v>18.43</v>
      </c>
      <c r="Q71" s="205"/>
      <c r="R71" s="206"/>
      <c r="S71" s="210">
        <v>19</v>
      </c>
      <c r="T71" s="211"/>
      <c r="U71" s="212"/>
      <c r="V71" s="210">
        <v>19.309999999999999</v>
      </c>
      <c r="W71" s="211"/>
      <c r="X71" s="212"/>
      <c r="Y71" s="210" t="s">
        <v>271</v>
      </c>
      <c r="Z71" s="211"/>
      <c r="AA71" s="211"/>
    </row>
    <row r="72" spans="1:27" ht="10.4" customHeight="1">
      <c r="A72" s="32"/>
      <c r="C72" s="33"/>
      <c r="D72" s="57"/>
      <c r="E72" s="57"/>
      <c r="F72" s="57"/>
      <c r="G72" s="57"/>
      <c r="H72" s="57"/>
      <c r="I72" s="57"/>
      <c r="J72" s="57"/>
      <c r="K72" s="57"/>
      <c r="L72" s="57"/>
      <c r="M72" s="57"/>
      <c r="N72" s="57"/>
      <c r="O72" s="57"/>
      <c r="P72" s="57"/>
      <c r="Q72" s="57"/>
      <c r="R72" s="57"/>
      <c r="S72" s="57"/>
      <c r="T72" s="57"/>
      <c r="U72" s="57"/>
      <c r="V72" s="57"/>
      <c r="W72" s="57"/>
      <c r="X72" s="57"/>
      <c r="Y72" s="57"/>
      <c r="Z72" s="57"/>
      <c r="AA72" s="57"/>
    </row>
    <row r="73" spans="1:27" ht="10.4" customHeight="1">
      <c r="A73" s="32"/>
      <c r="D73" s="57"/>
      <c r="E73" s="57"/>
      <c r="F73" s="57"/>
      <c r="G73" s="57"/>
      <c r="H73" s="57"/>
      <c r="I73" s="57"/>
      <c r="J73" s="57"/>
      <c r="K73" s="57"/>
      <c r="L73" s="57"/>
      <c r="M73" s="57"/>
      <c r="N73" s="57"/>
      <c r="O73" s="57"/>
      <c r="P73" s="57"/>
      <c r="Q73" s="57"/>
      <c r="R73" s="57"/>
      <c r="S73" s="57"/>
      <c r="T73" s="57"/>
      <c r="U73" s="57"/>
      <c r="V73" s="57"/>
      <c r="W73" s="57"/>
      <c r="X73" s="57"/>
      <c r="Y73" s="57"/>
      <c r="Z73" s="57"/>
      <c r="AA73" s="57"/>
    </row>
    <row r="74" spans="1:27" ht="10.4" customHeight="1">
      <c r="P74" s="32"/>
      <c r="Q74" s="32"/>
      <c r="R74" s="32"/>
      <c r="S74" s="32"/>
      <c r="T74" s="32"/>
      <c r="U74" s="32"/>
    </row>
    <row r="75" spans="1:27" ht="10.4" customHeight="1"/>
    <row r="76" spans="1:27" ht="10.4" customHeight="1"/>
    <row r="77" spans="1:27" ht="10.4" customHeight="1"/>
    <row r="78" spans="1:27" ht="10.4" customHeight="1"/>
    <row r="79" spans="1:27" ht="10.4" customHeight="1"/>
    <row r="80" spans="1:27" ht="10.4" customHeight="1"/>
    <row r="81" ht="10.4" customHeight="1"/>
    <row r="82" ht="10.4" customHeight="1"/>
    <row r="83" ht="11.9" customHeight="1"/>
    <row r="84" ht="11.9" customHeight="1"/>
    <row r="85" ht="11.9" customHeight="1"/>
    <row r="86" ht="11.9" customHeight="1"/>
    <row r="87" ht="11.9" customHeight="1"/>
    <row r="88" ht="11.9" customHeight="1"/>
    <row r="89" ht="11.9" customHeight="1"/>
    <row r="90" ht="11.9" customHeight="1"/>
    <row r="91" ht="11.9" customHeight="1"/>
    <row r="92" ht="11.9" customHeight="1"/>
    <row r="93" ht="11.9" customHeight="1"/>
    <row r="94" ht="11.9" customHeight="1"/>
    <row r="95" ht="11.9" customHeight="1"/>
    <row r="96" ht="11.9" customHeight="1"/>
    <row r="97" ht="11.9" customHeight="1"/>
    <row r="98" ht="11.9" customHeight="1"/>
    <row r="99" ht="11.9" customHeight="1"/>
    <row r="100" ht="11.9" customHeight="1"/>
    <row r="101" ht="11.9" customHeight="1"/>
    <row r="102" ht="11.9" customHeight="1"/>
    <row r="103" ht="11.9" customHeight="1"/>
    <row r="104" ht="11.9" customHeight="1"/>
    <row r="105" ht="11.9" customHeight="1"/>
    <row r="106" ht="11.9" customHeight="1"/>
    <row r="107" ht="11.9" customHeight="1"/>
    <row r="108" ht="11.9" customHeight="1"/>
    <row r="109" ht="11.9" customHeight="1"/>
    <row r="110" ht="11.9" customHeight="1"/>
    <row r="111" ht="11.9" customHeight="1"/>
    <row r="112" ht="11.9" customHeight="1"/>
    <row r="113" ht="11.9" customHeight="1"/>
    <row r="114" ht="11.9" customHeight="1"/>
    <row r="115" ht="11.9" customHeight="1"/>
    <row r="116" ht="11.9" customHeight="1"/>
    <row r="117" ht="11.9" customHeight="1"/>
    <row r="118" ht="11.9" customHeight="1"/>
    <row r="119" ht="11.9" customHeight="1"/>
    <row r="120" ht="11.9" customHeight="1"/>
    <row r="121" ht="11.9" customHeight="1"/>
    <row r="122" ht="11.9" customHeight="1"/>
    <row r="123" ht="11.9" customHeight="1"/>
    <row r="124" ht="11.9" customHeight="1"/>
    <row r="125" ht="11.9" customHeight="1"/>
    <row r="126" ht="11.9" customHeight="1"/>
    <row r="127" ht="11.9" customHeight="1"/>
    <row r="128" ht="11.9" customHeight="1"/>
    <row r="129" ht="11.9" customHeight="1"/>
    <row r="130" ht="11.9" customHeight="1"/>
    <row r="131" ht="11.9" customHeight="1"/>
    <row r="132" ht="11.9" customHeight="1"/>
    <row r="133" ht="11.9" customHeight="1"/>
    <row r="134" ht="11.9" customHeight="1"/>
    <row r="135" ht="11.9" customHeight="1"/>
    <row r="136" ht="11.9" customHeight="1"/>
    <row r="137" ht="11.9" customHeight="1"/>
    <row r="138" ht="11.9" customHeight="1"/>
    <row r="139" ht="11.9" customHeight="1"/>
    <row r="140" ht="11.9" customHeight="1"/>
    <row r="141" ht="11.9" customHeight="1"/>
    <row r="142" ht="11.9" customHeight="1"/>
  </sheetData>
  <mergeCells count="452">
    <mergeCell ref="D43:O43"/>
    <mergeCell ref="P43:AA43"/>
    <mergeCell ref="D44:F44"/>
    <mergeCell ref="G44:I44"/>
    <mergeCell ref="A70:C70"/>
    <mergeCell ref="A71:C71"/>
    <mergeCell ref="A60:B60"/>
    <mergeCell ref="A63:B63"/>
    <mergeCell ref="A43:C44"/>
    <mergeCell ref="A45:B45"/>
    <mergeCell ref="A48:B48"/>
    <mergeCell ref="A51:B51"/>
    <mergeCell ref="A54:B54"/>
    <mergeCell ref="A57:B57"/>
    <mergeCell ref="A67:C68"/>
    <mergeCell ref="A69:C69"/>
    <mergeCell ref="J44:L44"/>
    <mergeCell ref="M44:O44"/>
    <mergeCell ref="P44:R44"/>
    <mergeCell ref="S44:U44"/>
    <mergeCell ref="V44:X44"/>
    <mergeCell ref="Y44:AA44"/>
    <mergeCell ref="D45:F45"/>
    <mergeCell ref="G45:I45"/>
    <mergeCell ref="A16:C16"/>
    <mergeCell ref="A11:C12"/>
    <mergeCell ref="A21:B21"/>
    <mergeCell ref="A24:B24"/>
    <mergeCell ref="A27:B27"/>
    <mergeCell ref="A30:B30"/>
    <mergeCell ref="A33:B33"/>
    <mergeCell ref="A36:B36"/>
    <mergeCell ref="A39:B39"/>
    <mergeCell ref="A19:C20"/>
    <mergeCell ref="P4:AA4"/>
    <mergeCell ref="D5:G5"/>
    <mergeCell ref="H5:K5"/>
    <mergeCell ref="L5:O5"/>
    <mergeCell ref="P5:S5"/>
    <mergeCell ref="T5:W5"/>
    <mergeCell ref="X5:AA5"/>
    <mergeCell ref="D6:G6"/>
    <mergeCell ref="A15:C15"/>
    <mergeCell ref="P6:S6"/>
    <mergeCell ref="T6:W6"/>
    <mergeCell ref="X6:AA6"/>
    <mergeCell ref="P7:S7"/>
    <mergeCell ref="T7:W7"/>
    <mergeCell ref="X7:AA7"/>
    <mergeCell ref="P8:S8"/>
    <mergeCell ref="T8:W8"/>
    <mergeCell ref="X8:AA8"/>
    <mergeCell ref="P9:S9"/>
    <mergeCell ref="T9:W9"/>
    <mergeCell ref="X9:AA9"/>
    <mergeCell ref="P11:AA11"/>
    <mergeCell ref="M12:O12"/>
    <mergeCell ref="P12:R12"/>
    <mergeCell ref="A1:C1"/>
    <mergeCell ref="A4:C5"/>
    <mergeCell ref="A6:C6"/>
    <mergeCell ref="A7:C7"/>
    <mergeCell ref="A8:C8"/>
    <mergeCell ref="A9:C9"/>
    <mergeCell ref="A13:C13"/>
    <mergeCell ref="A14:C14"/>
    <mergeCell ref="D4:O4"/>
    <mergeCell ref="H6:K6"/>
    <mergeCell ref="L6:O6"/>
    <mergeCell ref="D7:G7"/>
    <mergeCell ref="H7:K7"/>
    <mergeCell ref="L7:O7"/>
    <mergeCell ref="D8:G8"/>
    <mergeCell ref="H8:K8"/>
    <mergeCell ref="L8:O8"/>
    <mergeCell ref="D9:G9"/>
    <mergeCell ref="H9:K9"/>
    <mergeCell ref="L9:O9"/>
    <mergeCell ref="D11:O11"/>
    <mergeCell ref="D12:F12"/>
    <mergeCell ref="G12:I12"/>
    <mergeCell ref="J12:L12"/>
    <mergeCell ref="S12:U12"/>
    <mergeCell ref="V12:X12"/>
    <mergeCell ref="Y12:AA12"/>
    <mergeCell ref="D13:F13"/>
    <mergeCell ref="G13:I13"/>
    <mergeCell ref="J13:L13"/>
    <mergeCell ref="M13:O13"/>
    <mergeCell ref="P13:R13"/>
    <mergeCell ref="S13:U13"/>
    <mergeCell ref="V13:X13"/>
    <mergeCell ref="Y13:AA13"/>
    <mergeCell ref="D14:F14"/>
    <mergeCell ref="G14:I14"/>
    <mergeCell ref="J14:L14"/>
    <mergeCell ref="M14:O14"/>
    <mergeCell ref="P14:R14"/>
    <mergeCell ref="S14:U14"/>
    <mergeCell ref="V14:X14"/>
    <mergeCell ref="Y14:AA14"/>
    <mergeCell ref="D15:F15"/>
    <mergeCell ref="G15:I15"/>
    <mergeCell ref="J15:L15"/>
    <mergeCell ref="M15:O15"/>
    <mergeCell ref="P15:R15"/>
    <mergeCell ref="S15:U15"/>
    <mergeCell ref="V15:X15"/>
    <mergeCell ref="Y15:AA15"/>
    <mergeCell ref="D16:F16"/>
    <mergeCell ref="G16:I16"/>
    <mergeCell ref="J16:L16"/>
    <mergeCell ref="M16:O16"/>
    <mergeCell ref="P16:R16"/>
    <mergeCell ref="S16:U16"/>
    <mergeCell ref="V16:X16"/>
    <mergeCell ref="Y16:AA16"/>
    <mergeCell ref="D19:O19"/>
    <mergeCell ref="P19:AA19"/>
    <mergeCell ref="D20:G20"/>
    <mergeCell ref="H20:K20"/>
    <mergeCell ref="L20:O20"/>
    <mergeCell ref="P20:S20"/>
    <mergeCell ref="T20:W20"/>
    <mergeCell ref="X20:AA20"/>
    <mergeCell ref="D21:G21"/>
    <mergeCell ref="H21:K21"/>
    <mergeCell ref="L21:O21"/>
    <mergeCell ref="P21:S21"/>
    <mergeCell ref="T21:W21"/>
    <mergeCell ref="X21:AA21"/>
    <mergeCell ref="D22:G22"/>
    <mergeCell ref="H22:K22"/>
    <mergeCell ref="L22:O22"/>
    <mergeCell ref="P22:S22"/>
    <mergeCell ref="T22:W22"/>
    <mergeCell ref="X22:AA22"/>
    <mergeCell ref="D23:G23"/>
    <mergeCell ref="H23:K23"/>
    <mergeCell ref="L23:O23"/>
    <mergeCell ref="P23:S23"/>
    <mergeCell ref="T23:W23"/>
    <mergeCell ref="X23:AA23"/>
    <mergeCell ref="D24:G24"/>
    <mergeCell ref="H24:K24"/>
    <mergeCell ref="L24:O24"/>
    <mergeCell ref="P24:S24"/>
    <mergeCell ref="T24:W24"/>
    <mergeCell ref="X24:AA24"/>
    <mergeCell ref="D25:G25"/>
    <mergeCell ref="H25:K25"/>
    <mergeCell ref="L25:O25"/>
    <mergeCell ref="P25:S25"/>
    <mergeCell ref="T25:W25"/>
    <mergeCell ref="X25:AA25"/>
    <mergeCell ref="D26:G26"/>
    <mergeCell ref="H26:K26"/>
    <mergeCell ref="L26:O26"/>
    <mergeCell ref="P26:S26"/>
    <mergeCell ref="T26:W26"/>
    <mergeCell ref="X26:AA26"/>
    <mergeCell ref="D27:G27"/>
    <mergeCell ref="H27:K27"/>
    <mergeCell ref="L27:O27"/>
    <mergeCell ref="P27:S27"/>
    <mergeCell ref="T27:W27"/>
    <mergeCell ref="X27:AA27"/>
    <mergeCell ref="D28:G28"/>
    <mergeCell ref="H28:K28"/>
    <mergeCell ref="L28:O28"/>
    <mergeCell ref="P28:S28"/>
    <mergeCell ref="T28:W28"/>
    <mergeCell ref="X28:AA28"/>
    <mergeCell ref="D29:G29"/>
    <mergeCell ref="H29:K29"/>
    <mergeCell ref="L29:O29"/>
    <mergeCell ref="P29:S29"/>
    <mergeCell ref="T29:W29"/>
    <mergeCell ref="X29:AA29"/>
    <mergeCell ref="D30:G30"/>
    <mergeCell ref="H30:K30"/>
    <mergeCell ref="L30:O30"/>
    <mergeCell ref="P30:S30"/>
    <mergeCell ref="T30:W30"/>
    <mergeCell ref="X30:AA30"/>
    <mergeCell ref="D31:G31"/>
    <mergeCell ref="H31:K31"/>
    <mergeCell ref="L31:O31"/>
    <mergeCell ref="P31:S31"/>
    <mergeCell ref="T31:W31"/>
    <mergeCell ref="X31:AA31"/>
    <mergeCell ref="D32:G32"/>
    <mergeCell ref="H32:K32"/>
    <mergeCell ref="L32:O32"/>
    <mergeCell ref="P32:S32"/>
    <mergeCell ref="T32:W32"/>
    <mergeCell ref="X32:AA32"/>
    <mergeCell ref="D33:G33"/>
    <mergeCell ref="H33:K33"/>
    <mergeCell ref="L33:O33"/>
    <mergeCell ref="P33:S33"/>
    <mergeCell ref="T33:W33"/>
    <mergeCell ref="X33:AA33"/>
    <mergeCell ref="D34:G34"/>
    <mergeCell ref="H34:K34"/>
    <mergeCell ref="L34:O34"/>
    <mergeCell ref="P34:S34"/>
    <mergeCell ref="T34:W34"/>
    <mergeCell ref="X34:AA34"/>
    <mergeCell ref="D35:G35"/>
    <mergeCell ref="H35:K35"/>
    <mergeCell ref="L35:O35"/>
    <mergeCell ref="P35:S35"/>
    <mergeCell ref="T35:W35"/>
    <mergeCell ref="X35:AA35"/>
    <mergeCell ref="D36:G36"/>
    <mergeCell ref="H36:K36"/>
    <mergeCell ref="L36:O36"/>
    <mergeCell ref="P36:S36"/>
    <mergeCell ref="T36:W36"/>
    <mergeCell ref="X36:AA36"/>
    <mergeCell ref="D37:G37"/>
    <mergeCell ref="H37:K37"/>
    <mergeCell ref="L37:O37"/>
    <mergeCell ref="P37:S37"/>
    <mergeCell ref="T37:W37"/>
    <mergeCell ref="X37:AA37"/>
    <mergeCell ref="D38:G38"/>
    <mergeCell ref="H38:K38"/>
    <mergeCell ref="L38:O38"/>
    <mergeCell ref="P38:S38"/>
    <mergeCell ref="T38:W38"/>
    <mergeCell ref="X38:AA38"/>
    <mergeCell ref="D39:G39"/>
    <mergeCell ref="H39:K39"/>
    <mergeCell ref="L39:O39"/>
    <mergeCell ref="P39:S39"/>
    <mergeCell ref="T39:W39"/>
    <mergeCell ref="X39:AA39"/>
    <mergeCell ref="D40:G40"/>
    <mergeCell ref="H40:K40"/>
    <mergeCell ref="L40:O40"/>
    <mergeCell ref="P40:S40"/>
    <mergeCell ref="T40:W40"/>
    <mergeCell ref="X40:AA40"/>
    <mergeCell ref="D41:G41"/>
    <mergeCell ref="H41:K41"/>
    <mergeCell ref="L41:O41"/>
    <mergeCell ref="P41:S41"/>
    <mergeCell ref="T41:W41"/>
    <mergeCell ref="X41:AA41"/>
    <mergeCell ref="J45:L45"/>
    <mergeCell ref="M45:O45"/>
    <mergeCell ref="P45:R45"/>
    <mergeCell ref="S45:U45"/>
    <mergeCell ref="V45:X45"/>
    <mergeCell ref="Y45:AA45"/>
    <mergeCell ref="D46:F46"/>
    <mergeCell ref="G46:I46"/>
    <mergeCell ref="J46:L46"/>
    <mergeCell ref="M46:O46"/>
    <mergeCell ref="P46:R46"/>
    <mergeCell ref="S46:U46"/>
    <mergeCell ref="V46:X46"/>
    <mergeCell ref="Y46:AA46"/>
    <mergeCell ref="D47:F47"/>
    <mergeCell ref="G47:I47"/>
    <mergeCell ref="J47:L47"/>
    <mergeCell ref="M47:O47"/>
    <mergeCell ref="P47:R47"/>
    <mergeCell ref="S47:U47"/>
    <mergeCell ref="V47:X47"/>
    <mergeCell ref="Y47:AA47"/>
    <mergeCell ref="D48:F48"/>
    <mergeCell ref="G48:I48"/>
    <mergeCell ref="J48:L48"/>
    <mergeCell ref="M48:O48"/>
    <mergeCell ref="P48:R48"/>
    <mergeCell ref="S48:U48"/>
    <mergeCell ref="V48:X48"/>
    <mergeCell ref="Y48:AA48"/>
    <mergeCell ref="D49:F49"/>
    <mergeCell ref="G49:I49"/>
    <mergeCell ref="J49:L49"/>
    <mergeCell ref="M49:O49"/>
    <mergeCell ref="P49:R49"/>
    <mergeCell ref="S49:U49"/>
    <mergeCell ref="V49:X49"/>
    <mergeCell ref="Y49:AA49"/>
    <mergeCell ref="D50:F50"/>
    <mergeCell ref="G50:I50"/>
    <mergeCell ref="J50:L50"/>
    <mergeCell ref="M50:O50"/>
    <mergeCell ref="P50:R50"/>
    <mergeCell ref="S50:U50"/>
    <mergeCell ref="V50:X50"/>
    <mergeCell ref="Y50:AA50"/>
    <mergeCell ref="D51:F51"/>
    <mergeCell ref="G51:I51"/>
    <mergeCell ref="J51:L51"/>
    <mergeCell ref="M51:O51"/>
    <mergeCell ref="P51:R51"/>
    <mergeCell ref="S51:U51"/>
    <mergeCell ref="V51:X51"/>
    <mergeCell ref="Y51:AA51"/>
    <mergeCell ref="D52:F52"/>
    <mergeCell ref="G52:I52"/>
    <mergeCell ref="J52:L52"/>
    <mergeCell ref="M52:O52"/>
    <mergeCell ref="P52:R52"/>
    <mergeCell ref="S52:U52"/>
    <mergeCell ref="V52:X52"/>
    <mergeCell ref="Y52:AA52"/>
    <mergeCell ref="D53:F53"/>
    <mergeCell ref="G53:I53"/>
    <mergeCell ref="J53:L53"/>
    <mergeCell ref="M53:O53"/>
    <mergeCell ref="P53:R53"/>
    <mergeCell ref="S53:U53"/>
    <mergeCell ref="V53:X53"/>
    <mergeCell ref="Y53:AA53"/>
    <mergeCell ref="D54:F54"/>
    <mergeCell ref="G54:I54"/>
    <mergeCell ref="J54:L54"/>
    <mergeCell ref="M54:O54"/>
    <mergeCell ref="P54:R54"/>
    <mergeCell ref="S54:U54"/>
    <mergeCell ref="V54:X54"/>
    <mergeCell ref="Y54:AA54"/>
    <mergeCell ref="D55:F55"/>
    <mergeCell ref="G55:I55"/>
    <mergeCell ref="J55:L55"/>
    <mergeCell ref="M55:O55"/>
    <mergeCell ref="P55:R55"/>
    <mergeCell ref="S55:U55"/>
    <mergeCell ref="V55:X55"/>
    <mergeCell ref="Y55:AA55"/>
    <mergeCell ref="D56:F56"/>
    <mergeCell ref="G56:I56"/>
    <mergeCell ref="J56:L56"/>
    <mergeCell ref="M56:O56"/>
    <mergeCell ref="P56:R56"/>
    <mergeCell ref="S56:U56"/>
    <mergeCell ref="V56:X56"/>
    <mergeCell ref="Y56:AA56"/>
    <mergeCell ref="D57:F57"/>
    <mergeCell ref="G57:I57"/>
    <mergeCell ref="J57:L57"/>
    <mergeCell ref="M57:O57"/>
    <mergeCell ref="P57:R57"/>
    <mergeCell ref="S57:U57"/>
    <mergeCell ref="V57:X57"/>
    <mergeCell ref="Y57:AA57"/>
    <mergeCell ref="D58:F58"/>
    <mergeCell ref="G58:I58"/>
    <mergeCell ref="J58:L58"/>
    <mergeCell ref="M58:O58"/>
    <mergeCell ref="P58:R58"/>
    <mergeCell ref="S58:U58"/>
    <mergeCell ref="V58:X58"/>
    <mergeCell ref="Y58:AA58"/>
    <mergeCell ref="D59:F59"/>
    <mergeCell ref="G59:I59"/>
    <mergeCell ref="J59:L59"/>
    <mergeCell ref="M59:O59"/>
    <mergeCell ref="P59:R59"/>
    <mergeCell ref="S59:U59"/>
    <mergeCell ref="V59:X59"/>
    <mergeCell ref="Y59:AA59"/>
    <mergeCell ref="D60:F60"/>
    <mergeCell ref="G60:I60"/>
    <mergeCell ref="J60:L60"/>
    <mergeCell ref="M60:O60"/>
    <mergeCell ref="P60:R60"/>
    <mergeCell ref="S60:U60"/>
    <mergeCell ref="V60:X60"/>
    <mergeCell ref="Y60:AA60"/>
    <mergeCell ref="D61:F61"/>
    <mergeCell ref="G61:I61"/>
    <mergeCell ref="J61:L61"/>
    <mergeCell ref="M61:O61"/>
    <mergeCell ref="P61:R61"/>
    <mergeCell ref="S61:U61"/>
    <mergeCell ref="V61:X61"/>
    <mergeCell ref="Y61:AA61"/>
    <mergeCell ref="D62:F62"/>
    <mergeCell ref="G62:I62"/>
    <mergeCell ref="J62:L62"/>
    <mergeCell ref="M62:O62"/>
    <mergeCell ref="P62:R62"/>
    <mergeCell ref="S62:U62"/>
    <mergeCell ref="V62:X62"/>
    <mergeCell ref="Y62:AA62"/>
    <mergeCell ref="D64:F64"/>
    <mergeCell ref="G64:I64"/>
    <mergeCell ref="J64:L64"/>
    <mergeCell ref="M64:O64"/>
    <mergeCell ref="P64:R64"/>
    <mergeCell ref="S64:U64"/>
    <mergeCell ref="V64:X64"/>
    <mergeCell ref="Y64:AA64"/>
    <mergeCell ref="Y63:AA63"/>
    <mergeCell ref="D63:F63"/>
    <mergeCell ref="G63:I63"/>
    <mergeCell ref="J63:L63"/>
    <mergeCell ref="M63:O63"/>
    <mergeCell ref="P63:R63"/>
    <mergeCell ref="S63:U63"/>
    <mergeCell ref="V63:X63"/>
    <mergeCell ref="D65:F65"/>
    <mergeCell ref="G65:I65"/>
    <mergeCell ref="J65:L65"/>
    <mergeCell ref="M65:O65"/>
    <mergeCell ref="P65:R65"/>
    <mergeCell ref="S65:U65"/>
    <mergeCell ref="V65:X65"/>
    <mergeCell ref="Y65:AA65"/>
    <mergeCell ref="Y70:AA70"/>
    <mergeCell ref="D67:O67"/>
    <mergeCell ref="P67:AA67"/>
    <mergeCell ref="D68:F68"/>
    <mergeCell ref="G68:I68"/>
    <mergeCell ref="J68:L68"/>
    <mergeCell ref="M68:O68"/>
    <mergeCell ref="P68:R68"/>
    <mergeCell ref="S68:U68"/>
    <mergeCell ref="V68:X68"/>
    <mergeCell ref="Y68:AA68"/>
    <mergeCell ref="D1:F1"/>
    <mergeCell ref="D71:F71"/>
    <mergeCell ref="G71:I71"/>
    <mergeCell ref="J71:L71"/>
    <mergeCell ref="M71:O71"/>
    <mergeCell ref="P71:R71"/>
    <mergeCell ref="S71:U71"/>
    <mergeCell ref="V71:X71"/>
    <mergeCell ref="Y71:AA71"/>
    <mergeCell ref="D69:F69"/>
    <mergeCell ref="G69:I69"/>
    <mergeCell ref="J69:L69"/>
    <mergeCell ref="M69:O69"/>
    <mergeCell ref="P69:R69"/>
    <mergeCell ref="S69:U69"/>
    <mergeCell ref="V69:X69"/>
    <mergeCell ref="Y69:AA69"/>
    <mergeCell ref="D70:F70"/>
    <mergeCell ref="G70:I70"/>
    <mergeCell ref="J70:L70"/>
    <mergeCell ref="M70:O70"/>
    <mergeCell ref="P70:R70"/>
    <mergeCell ref="S70:U70"/>
    <mergeCell ref="V70:X70"/>
  </mergeCells>
  <phoneticPr fontId="1"/>
  <dataValidations disablePrompts="1" count="1">
    <dataValidation type="list" allowBlank="1" showInputMessage="1" showErrorMessage="1" sqref="D1">
      <formula1>"日本語,English"</formula1>
    </dataValidation>
  </dataValidations>
  <printOptions horizontalCentered="1"/>
  <pageMargins left="0" right="0" top="0.74803149606299213" bottom="0" header="0.31496062992125984" footer="0"/>
  <pageSetup paperSize="9" orientation="portrait" r:id="rId1"/>
  <headerFooter>
    <oddHeader>&amp;L&amp;"Meiryo UI,太字"&amp;9&amp;K000062 2022年12月期
      FY2022&amp;C&amp;G&amp;R&amp;G</oddHead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6"/>
  <sheetViews>
    <sheetView showGridLines="0" showRuler="0" view="pageBreakPreview" zoomScale="115" zoomScaleNormal="100" zoomScaleSheetLayoutView="115" zoomScalePageLayoutView="66" workbookViewId="0">
      <selection activeCell="S69" sqref="S69:U69"/>
    </sheetView>
  </sheetViews>
  <sheetFormatPr defaultColWidth="9" defaultRowHeight="15"/>
  <cols>
    <col min="1" max="1" width="2.453125" style="62" customWidth="1"/>
    <col min="2" max="2" width="23.453125" style="62" customWidth="1"/>
    <col min="3" max="3" width="7.453125" style="62" hidden="1" customWidth="1"/>
    <col min="4" max="4" width="8.7265625" style="62" hidden="1" customWidth="1"/>
    <col min="5" max="5" width="4.7265625" style="62" hidden="1" customWidth="1"/>
    <col min="6" max="15" width="8.6328125" style="62" customWidth="1"/>
    <col min="16" max="16384" width="9" style="62"/>
  </cols>
  <sheetData>
    <row r="1" spans="1:16">
      <c r="A1" s="58" t="s">
        <v>269</v>
      </c>
      <c r="B1" s="59" t="str">
        <f>IF('ハイライト(2年Q毎)'!$D$1="日本語",VLOOKUP(7,Sheet3!$A:$C,2,FALSE),VLOOKUP(7,Sheet3!$A:$C,3,FALSE))</f>
        <v>セグメント情報</v>
      </c>
      <c r="C1" s="60"/>
      <c r="D1" s="61"/>
      <c r="E1" s="60"/>
      <c r="F1" s="61"/>
      <c r="G1" s="61"/>
      <c r="H1" s="61"/>
      <c r="I1" s="61"/>
      <c r="J1" s="61"/>
      <c r="K1" s="61"/>
      <c r="L1" s="61"/>
      <c r="M1" s="61"/>
      <c r="N1" s="61"/>
      <c r="O1" s="61"/>
    </row>
    <row r="2" spans="1:16" ht="33">
      <c r="A2" s="380" t="str">
        <f>IF('ハイライト(2年Q毎)'!$D$1="日本語",VLOOKUP(271,Sheet3!$A:$C,2,FALSE),VLOOKUP(271,Sheet3!$A:$C,3,FALSE))</f>
        <v>単位：百万円</v>
      </c>
      <c r="B2" s="381"/>
      <c r="C2" s="63" t="str">
        <f>IF('ハイライト(2年Q毎)'!$D$1="日本語",VLOOKUP(244,Sheet3!$A:$C,2,FALSE),VLOOKUP(244,Sheet3!$A:$C,3,FALSE))</f>
        <v>2010年
3月期</v>
      </c>
      <c r="D2" s="64" t="str">
        <f>IF('ハイライト(2年Q毎)'!$D$1="日本語",VLOOKUP(245,Sheet3!$A:$C,2,FALSE),VLOOKUP(245,Sheet3!$A:$C,3,FALSE))</f>
        <v>2011年
3月期</v>
      </c>
      <c r="E2" s="64" t="str">
        <f>IF('ハイライト(2年Q毎)'!$D$1="日本語",VLOOKUP(246,Sheet3!$A:$C,2,FALSE),VLOOKUP(246,Sheet3!$A:$C,3,FALSE))</f>
        <v>2012年
3月期</v>
      </c>
      <c r="F2" s="64" t="str">
        <f>IF('ハイライト(2年Q毎)'!$D$1="日本語",VLOOKUP(247,Sheet3!$A:$C,2,FALSE),VLOOKUP(247,Sheet3!$A:$C,3,FALSE))</f>
        <v>2013年
3月期</v>
      </c>
      <c r="G2" s="64" t="str">
        <f>IF('ハイライト(2年Q毎)'!$D$1="日本語",VLOOKUP(248,Sheet3!$A:$C,2,FALSE),VLOOKUP(248,Sheet3!$A:$C,3,FALSE))</f>
        <v>2014年
3月期</v>
      </c>
      <c r="H2" s="64" t="str">
        <f>IF('ハイライト(2年Q毎)'!$D$1="日本語",VLOOKUP(249,Sheet3!$A:$C,2,FALSE),VLOOKUP(249,Sheet3!$A:$C,3,FALSE))</f>
        <v>2014年
12月期 *1</v>
      </c>
      <c r="I2" s="64" t="str">
        <f>IF('ハイライト(2年Q毎)'!$D$1="日本語",VLOOKUP(250,Sheet3!$A:$C,2,FALSE),VLOOKUP(250,Sheet3!$A:$C,3,FALSE))</f>
        <v>2015年
12月期</v>
      </c>
      <c r="J2" s="64" t="str">
        <f>IF('ハイライト(2年Q毎)'!$D$1="日本語",VLOOKUP(251,Sheet3!$A:$C,2,FALSE),VLOOKUP(251,Sheet3!$A:$C,3,FALSE))</f>
        <v>2016年
12月期</v>
      </c>
      <c r="K2" s="64" t="str">
        <f>IF('ハイライト(2年Q毎)'!$D$1="日本語",VLOOKUP(252,Sheet3!$A:$C,2,FALSE),VLOOKUP(252,Sheet3!$A:$C,3,FALSE))</f>
        <v>2017年
12月期</v>
      </c>
      <c r="L2" s="65" t="str">
        <f>IF('ハイライト(2年Q毎)'!$D$1="日本語",VLOOKUP(253,Sheet3!$A:$C,2,FALSE),VLOOKUP(253,Sheet3!$A:$C,3,FALSE))</f>
        <v>2018年
12月期</v>
      </c>
      <c r="M2" s="65" t="str">
        <f>IF('ハイライト(2年Q毎)'!$D$1="日本語",VLOOKUP(254,Sheet3!$A:$C,2,FALSE),VLOOKUP(254,Sheet3!$A:$C,3,FALSE))</f>
        <v>2019年
12月期 *2</v>
      </c>
      <c r="N2" s="65" t="str">
        <f>IF('ハイライト(2年Q毎)'!$D$1="日本語",VLOOKUP(282,Sheet3!$A:$C,2,FALSE),VLOOKUP(282,Sheet3!$A:$C,3,FALSE))</f>
        <v>2020年
12月期</v>
      </c>
      <c r="O2" s="66" t="s">
        <v>584</v>
      </c>
    </row>
    <row r="3" spans="1:16" ht="11.25" customHeight="1">
      <c r="A3" s="67" t="str">
        <f>IF('ハイライト(2年Q毎)'!$D$1="日本語",VLOOKUP(272,Sheet3!$A:$C,2,FALSE),VLOOKUP(272,Sheet3!$A:$C,3,FALSE))</f>
        <v>連結</v>
      </c>
      <c r="B3" s="68"/>
      <c r="C3" s="69"/>
      <c r="D3" s="70"/>
      <c r="E3" s="70"/>
      <c r="F3" s="70"/>
      <c r="G3" s="70"/>
      <c r="H3" s="70"/>
      <c r="I3" s="70"/>
      <c r="J3" s="70"/>
      <c r="K3" s="70"/>
      <c r="L3" s="70"/>
      <c r="M3" s="71"/>
      <c r="N3" s="71"/>
      <c r="O3" s="71"/>
    </row>
    <row r="4" spans="1:16" ht="11.25" customHeight="1">
      <c r="A4" s="72"/>
      <c r="B4" s="199" t="str">
        <f>IF('ハイライト(2年Q毎)'!$D$1="日本語",VLOOKUP(9,Sheet3!$A:$C,2,FALSE),VLOOKUP(9,Sheet3!$A:$C,3,FALSE))</f>
        <v>売上高</v>
      </c>
      <c r="C4" s="73">
        <v>224395</v>
      </c>
      <c r="D4" s="74">
        <v>235349</v>
      </c>
      <c r="E4" s="74">
        <v>247792</v>
      </c>
      <c r="F4" s="74">
        <v>260198</v>
      </c>
      <c r="G4" s="74">
        <v>329464</v>
      </c>
      <c r="H4" s="74">
        <v>354051</v>
      </c>
      <c r="I4" s="74">
        <v>428496</v>
      </c>
      <c r="J4" s="74">
        <v>399107</v>
      </c>
      <c r="K4" s="74">
        <v>400157</v>
      </c>
      <c r="L4" s="74">
        <v>386662</v>
      </c>
      <c r="M4" s="75">
        <v>378050</v>
      </c>
      <c r="N4" s="75">
        <v>328784</v>
      </c>
      <c r="O4" s="75">
        <v>404082</v>
      </c>
    </row>
    <row r="5" spans="1:16" ht="11.25" customHeight="1">
      <c r="A5" s="76"/>
      <c r="B5" s="197" t="str">
        <f>IF('ハイライト(2年Q毎)'!$D$1="日本語",VLOOKUP(10,Sheet3!$A:$C,2,FALSE),VLOOKUP(10,Sheet3!$A:$C,3,FALSE))</f>
        <v>営業利益</v>
      </c>
      <c r="C5" s="77">
        <v>17582</v>
      </c>
      <c r="D5" s="78">
        <v>21573</v>
      </c>
      <c r="E5" s="78">
        <v>19628</v>
      </c>
      <c r="F5" s="78">
        <v>18663</v>
      </c>
      <c r="G5" s="78">
        <v>26516</v>
      </c>
      <c r="H5" s="79">
        <v>30466</v>
      </c>
      <c r="I5" s="79">
        <v>27448</v>
      </c>
      <c r="J5" s="79">
        <v>25472</v>
      </c>
      <c r="K5" s="79">
        <v>19571</v>
      </c>
      <c r="L5" s="79">
        <v>10515</v>
      </c>
      <c r="M5" s="80">
        <v>10634</v>
      </c>
      <c r="N5" s="80">
        <v>-3953</v>
      </c>
      <c r="O5" s="80">
        <v>21945</v>
      </c>
      <c r="P5" s="81"/>
    </row>
    <row r="6" spans="1:16" ht="11.25" customHeight="1">
      <c r="A6" s="82"/>
      <c r="B6" s="201" t="str">
        <f>IF('ハイライト(2年Q毎)'!$D$1="日本語",VLOOKUP(11,Sheet3!$A:$C,2,FALSE),VLOOKUP(11,Sheet3!$A:$C,3,FALSE))</f>
        <v>営業利益率</v>
      </c>
      <c r="C6" s="83">
        <v>7.8E-2</v>
      </c>
      <c r="D6" s="84">
        <v>9.1999999999999998E-2</v>
      </c>
      <c r="E6" s="84">
        <v>7.9000000000000001E-2</v>
      </c>
      <c r="F6" s="84">
        <v>7.1999999999999995E-2</v>
      </c>
      <c r="G6" s="84">
        <v>0.08</v>
      </c>
      <c r="H6" s="84">
        <v>8.5999999999999993E-2</v>
      </c>
      <c r="I6" s="84">
        <v>6.4000000000000001E-2</v>
      </c>
      <c r="J6" s="84">
        <v>6.4000000000000001E-2</v>
      </c>
      <c r="K6" s="84">
        <v>4.9000000000000002E-2</v>
      </c>
      <c r="L6" s="84">
        <f>L5/L4</f>
        <v>2.7194293724234604E-2</v>
      </c>
      <c r="M6" s="85">
        <f>M5/M4</f>
        <v>2.8128554424017987E-2</v>
      </c>
      <c r="N6" s="85">
        <f>N5/N4</f>
        <v>-1.2023091147987736E-2</v>
      </c>
      <c r="O6" s="85">
        <v>5.4308283962166096E-2</v>
      </c>
      <c r="P6" s="81"/>
    </row>
    <row r="7" spans="1:16" s="90" customFormat="1" ht="11.25" customHeight="1">
      <c r="A7" s="193" t="str">
        <f>IF('ハイライト(2年Q毎)'!$D$1="日本語",VLOOKUP(Sheet3!A210,Sheet3!$A:$C,2,FALSE),VLOOKUP(Sheet3!A210,Sheet3!$A:$C,3,FALSE))</f>
        <v>日本</v>
      </c>
      <c r="B7" s="86"/>
      <c r="C7" s="77"/>
      <c r="D7" s="87"/>
      <c r="E7" s="87"/>
      <c r="F7" s="87"/>
      <c r="G7" s="87"/>
      <c r="H7" s="87"/>
      <c r="I7" s="87"/>
      <c r="J7" s="87"/>
      <c r="K7" s="87"/>
      <c r="L7" s="87"/>
      <c r="M7" s="88"/>
      <c r="N7" s="88"/>
      <c r="O7" s="88"/>
      <c r="P7" s="89"/>
    </row>
    <row r="8" spans="1:16" ht="11.25" customHeight="1">
      <c r="A8" s="32"/>
      <c r="B8" s="199" t="str">
        <f>IF('ハイライト(2年Q毎)'!$D$1="日本語",VLOOKUP(9,Sheet3!$A:$C,2,FALSE),VLOOKUP(9,Sheet3!$A:$C,3,FALSE))</f>
        <v>売上高</v>
      </c>
      <c r="C8" s="73">
        <v>106838</v>
      </c>
      <c r="D8" s="74">
        <v>104862</v>
      </c>
      <c r="E8" s="74">
        <v>109221</v>
      </c>
      <c r="F8" s="74">
        <v>114456</v>
      </c>
      <c r="G8" s="74">
        <v>119796</v>
      </c>
      <c r="H8" s="74">
        <v>82575</v>
      </c>
      <c r="I8" s="74">
        <v>122785</v>
      </c>
      <c r="J8" s="74">
        <v>119989</v>
      </c>
      <c r="K8" s="74">
        <v>119462</v>
      </c>
      <c r="L8" s="74">
        <v>118250</v>
      </c>
      <c r="M8" s="75">
        <v>120950</v>
      </c>
      <c r="N8" s="75">
        <v>94398</v>
      </c>
      <c r="O8" s="75">
        <v>109911</v>
      </c>
      <c r="P8" s="81"/>
    </row>
    <row r="9" spans="1:16" ht="11.25" customHeight="1">
      <c r="A9" s="91"/>
      <c r="B9" s="197" t="str">
        <f>IF('ハイライト(2年Q毎)'!$D$1="日本語",VLOOKUP(10,Sheet3!$A:$C,2,FALSE),VLOOKUP(10,Sheet3!$A:$C,3,FALSE))</f>
        <v>営業利益</v>
      </c>
      <c r="C9" s="77">
        <v>4673</v>
      </c>
      <c r="D9" s="78">
        <v>5076</v>
      </c>
      <c r="E9" s="78">
        <v>5643</v>
      </c>
      <c r="F9" s="78">
        <v>4297</v>
      </c>
      <c r="G9" s="78">
        <v>2937</v>
      </c>
      <c r="H9" s="79">
        <v>-714</v>
      </c>
      <c r="I9" s="79">
        <v>2291</v>
      </c>
      <c r="J9" s="79">
        <v>6281</v>
      </c>
      <c r="K9" s="79">
        <v>5886</v>
      </c>
      <c r="L9" s="79">
        <v>4035</v>
      </c>
      <c r="M9" s="80">
        <v>4895</v>
      </c>
      <c r="N9" s="80">
        <v>-3791</v>
      </c>
      <c r="O9" s="80">
        <v>1193</v>
      </c>
      <c r="P9" s="81"/>
    </row>
    <row r="10" spans="1:16" ht="11.25" customHeight="1">
      <c r="A10" s="32"/>
      <c r="B10" s="199" t="str">
        <f>IF('ハイライト(2年Q毎)'!$D$1="日本語",VLOOKUP(11,Sheet3!$A:$C,2,FALSE),VLOOKUP(11,Sheet3!$A:$C,3,FALSE))</f>
        <v>営業利益率</v>
      </c>
      <c r="C10" s="92">
        <v>4.3740008863487667E-2</v>
      </c>
      <c r="D10" s="93">
        <v>4.8408206714765131E-2</v>
      </c>
      <c r="E10" s="93">
        <v>5.1670109898759642E-2</v>
      </c>
      <c r="F10" s="93">
        <v>3.7542811211295171E-2</v>
      </c>
      <c r="G10" s="93">
        <v>2.4518541593031306E-2</v>
      </c>
      <c r="H10" s="93">
        <v>-8.6537864311257984E-3</v>
      </c>
      <c r="I10" s="93">
        <v>1.8660573340438517E-2</v>
      </c>
      <c r="J10" s="93">
        <v>5.2354311349605054E-2</v>
      </c>
      <c r="K10" s="93">
        <v>4.9273829858260405E-2</v>
      </c>
      <c r="L10" s="93">
        <f>L9/L8</f>
        <v>3.4122621564482029E-2</v>
      </c>
      <c r="M10" s="94">
        <f>M9/M8</f>
        <v>4.0471269119470854E-2</v>
      </c>
      <c r="N10" s="94">
        <f>N9/N8</f>
        <v>-4.0159749147227697E-2</v>
      </c>
      <c r="O10" s="94">
        <v>1.0854236609620512E-2</v>
      </c>
      <c r="P10" s="81"/>
    </row>
    <row r="11" spans="1:16" s="90" customFormat="1" ht="11.25" customHeight="1">
      <c r="A11" s="95" t="str">
        <f>IF('ハイライト(2年Q毎)'!$D$1="日本語",VLOOKUP(Sheet3!A212,Sheet3!$A:$C,2,FALSE),VLOOKUP(Sheet3!A212,Sheet3!$A:$C,3,FALSE))</f>
        <v>北米</v>
      </c>
      <c r="B11" s="96"/>
      <c r="C11" s="96"/>
      <c r="D11" s="97"/>
      <c r="E11" s="97"/>
      <c r="F11" s="97"/>
      <c r="G11" s="97"/>
      <c r="H11" s="97"/>
      <c r="I11" s="97"/>
      <c r="J11" s="97"/>
      <c r="K11" s="97"/>
      <c r="L11" s="97"/>
      <c r="M11" s="98"/>
      <c r="N11" s="98"/>
      <c r="O11" s="98"/>
      <c r="P11" s="89"/>
    </row>
    <row r="12" spans="1:16" ht="11.25" customHeight="1">
      <c r="A12" s="32"/>
      <c r="B12" s="199" t="str">
        <f>IF('ハイライト(2年Q毎)'!$D$1="日本語",VLOOKUP(9,Sheet3!$A:$C,2,FALSE),VLOOKUP(9,Sheet3!$A:$C,3,FALSE))</f>
        <v>売上高</v>
      </c>
      <c r="C12" s="73">
        <v>53039</v>
      </c>
      <c r="D12" s="99" t="s">
        <v>271</v>
      </c>
      <c r="E12" s="99" t="s">
        <v>271</v>
      </c>
      <c r="F12" s="99" t="s">
        <v>271</v>
      </c>
      <c r="G12" s="99" t="s">
        <v>271</v>
      </c>
      <c r="H12" s="99" t="s">
        <v>271</v>
      </c>
      <c r="I12" s="99" t="s">
        <v>271</v>
      </c>
      <c r="J12" s="99" t="s">
        <v>271</v>
      </c>
      <c r="K12" s="99" t="s">
        <v>271</v>
      </c>
      <c r="L12" s="74">
        <v>79129</v>
      </c>
      <c r="M12" s="75">
        <v>78959</v>
      </c>
      <c r="N12" s="75">
        <v>65377</v>
      </c>
      <c r="O12" s="75">
        <v>86176</v>
      </c>
      <c r="P12" s="81"/>
    </row>
    <row r="13" spans="1:16" ht="11.25" customHeight="1">
      <c r="A13" s="91"/>
      <c r="B13" s="197" t="str">
        <f>IF('ハイライト(2年Q毎)'!$D$1="日本語",VLOOKUP(10,Sheet3!$A:$C,2,FALSE),VLOOKUP(10,Sheet3!$A:$C,3,FALSE))</f>
        <v>営業利益</v>
      </c>
      <c r="C13" s="77">
        <v>3087</v>
      </c>
      <c r="D13" s="100" t="s">
        <v>13</v>
      </c>
      <c r="E13" s="100" t="s">
        <v>13</v>
      </c>
      <c r="F13" s="100" t="s">
        <v>13</v>
      </c>
      <c r="G13" s="100" t="s">
        <v>13</v>
      </c>
      <c r="H13" s="100" t="s">
        <v>13</v>
      </c>
      <c r="I13" s="100" t="s">
        <v>13</v>
      </c>
      <c r="J13" s="100" t="s">
        <v>13</v>
      </c>
      <c r="K13" s="100" t="s">
        <v>13</v>
      </c>
      <c r="L13" s="79">
        <v>-4108</v>
      </c>
      <c r="M13" s="80">
        <v>-5969</v>
      </c>
      <c r="N13" s="80">
        <v>-4548</v>
      </c>
      <c r="O13" s="80">
        <v>848</v>
      </c>
      <c r="P13" s="81"/>
    </row>
    <row r="14" spans="1:16" ht="11.25" customHeight="1">
      <c r="A14" s="37"/>
      <c r="B14" s="201" t="str">
        <f>IF('ハイライト(2年Q毎)'!$D$1="日本語",VLOOKUP(11,Sheet3!$A:$C,2,FALSE),VLOOKUP(11,Sheet3!$A:$C,3,FALSE))</f>
        <v>営業利益率</v>
      </c>
      <c r="C14" s="83">
        <v>5.8202964373972384E-2</v>
      </c>
      <c r="D14" s="101" t="s">
        <v>271</v>
      </c>
      <c r="E14" s="101" t="s">
        <v>271</v>
      </c>
      <c r="F14" s="101" t="s">
        <v>271</v>
      </c>
      <c r="G14" s="101" t="s">
        <v>271</v>
      </c>
      <c r="H14" s="101" t="s">
        <v>271</v>
      </c>
      <c r="I14" s="101" t="s">
        <v>271</v>
      </c>
      <c r="J14" s="101" t="s">
        <v>271</v>
      </c>
      <c r="K14" s="101" t="s">
        <v>271</v>
      </c>
      <c r="L14" s="84">
        <f>L13/L12</f>
        <v>-5.1915227034336334E-2</v>
      </c>
      <c r="M14" s="85">
        <f>M13/M12</f>
        <v>-7.5596195493863899E-2</v>
      </c>
      <c r="N14" s="85">
        <f>N13/N12</f>
        <v>-6.9565749422579801E-2</v>
      </c>
      <c r="O14" s="85">
        <v>9.8403267731154848E-3</v>
      </c>
      <c r="P14" s="81"/>
    </row>
    <row r="15" spans="1:16" s="90" customFormat="1" ht="11.25" customHeight="1">
      <c r="A15" s="193" t="str">
        <f>IF('ハイライト(2年Q毎)'!$D$1="日本語",VLOOKUP(Sheet3!A213,Sheet3!$A:$C,2,FALSE),VLOOKUP(Sheet3!A213,Sheet3!$A:$C,3,FALSE))</f>
        <v>欧州</v>
      </c>
      <c r="B15" s="86"/>
      <c r="C15" s="96"/>
      <c r="D15" s="87"/>
      <c r="E15" s="97"/>
      <c r="F15" s="87"/>
      <c r="G15" s="87"/>
      <c r="H15" s="87"/>
      <c r="I15" s="87"/>
      <c r="J15" s="87"/>
      <c r="K15" s="87"/>
      <c r="L15" s="97"/>
      <c r="M15" s="88"/>
      <c r="N15" s="88"/>
      <c r="O15" s="88"/>
      <c r="P15" s="89"/>
    </row>
    <row r="16" spans="1:16" ht="11.25" customHeight="1">
      <c r="A16" s="32"/>
      <c r="B16" s="199" t="str">
        <f>IF('ハイライト(2年Q毎)'!$D$1="日本語",VLOOKUP(9,Sheet3!$A:$C,2,FALSE),VLOOKUP(9,Sheet3!$A:$C,3,FALSE))</f>
        <v>売上高</v>
      </c>
      <c r="C16" s="73">
        <v>55389</v>
      </c>
      <c r="D16" s="74">
        <v>55542</v>
      </c>
      <c r="E16" s="74">
        <v>61027</v>
      </c>
      <c r="F16" s="74">
        <v>61835</v>
      </c>
      <c r="G16" s="74">
        <v>85235</v>
      </c>
      <c r="H16" s="74">
        <v>104791</v>
      </c>
      <c r="I16" s="74">
        <v>116022</v>
      </c>
      <c r="J16" s="74">
        <v>107601</v>
      </c>
      <c r="K16" s="74">
        <v>106290</v>
      </c>
      <c r="L16" s="74">
        <v>105683</v>
      </c>
      <c r="M16" s="75">
        <v>95605</v>
      </c>
      <c r="N16" s="75">
        <v>87342</v>
      </c>
      <c r="O16" s="75">
        <v>106604</v>
      </c>
      <c r="P16" s="81"/>
    </row>
    <row r="17" spans="1:16" ht="11.25" customHeight="1">
      <c r="A17" s="91"/>
      <c r="B17" s="197" t="str">
        <f>IF('ハイライト(2年Q毎)'!$D$1="日本語",VLOOKUP(10,Sheet3!$A:$C,2,FALSE),VLOOKUP(10,Sheet3!$A:$C,3,FALSE))</f>
        <v>営業利益</v>
      </c>
      <c r="C17" s="77">
        <v>7916</v>
      </c>
      <c r="D17" s="78">
        <v>8552</v>
      </c>
      <c r="E17" s="78">
        <v>7028</v>
      </c>
      <c r="F17" s="78">
        <v>6630</v>
      </c>
      <c r="G17" s="78">
        <v>7545</v>
      </c>
      <c r="H17" s="78">
        <v>8652</v>
      </c>
      <c r="I17" s="78">
        <v>10939</v>
      </c>
      <c r="J17" s="78">
        <v>11309</v>
      </c>
      <c r="K17" s="78">
        <v>8297</v>
      </c>
      <c r="L17" s="79">
        <v>5099</v>
      </c>
      <c r="M17" s="102">
        <v>2866</v>
      </c>
      <c r="N17" s="102">
        <v>4572</v>
      </c>
      <c r="O17" s="102">
        <v>10889</v>
      </c>
      <c r="P17" s="81"/>
    </row>
    <row r="18" spans="1:16" ht="11.25" customHeight="1">
      <c r="A18" s="32"/>
      <c r="B18" s="199" t="str">
        <f>IF('ハイライト(2年Q毎)'!$D$1="日本語",VLOOKUP(11,Sheet3!$A:$C,2,FALSE),VLOOKUP(11,Sheet3!$A:$C,3,FALSE))</f>
        <v>営業利益率</v>
      </c>
      <c r="C18" s="92">
        <v>0.14292295938286695</v>
      </c>
      <c r="D18" s="93">
        <v>0.15397852350262531</v>
      </c>
      <c r="E18" s="93">
        <v>0.11516318764922967</v>
      </c>
      <c r="F18" s="93">
        <v>0.10723145045840889</v>
      </c>
      <c r="G18" s="93">
        <v>8.8523311589615086E-2</v>
      </c>
      <c r="H18" s="93">
        <v>8.2569830605726063E-2</v>
      </c>
      <c r="I18" s="93">
        <v>9.4286332785463917E-2</v>
      </c>
      <c r="J18" s="93">
        <v>0.1051043512355079</v>
      </c>
      <c r="K18" s="93">
        <v>7.8062279896638873E-2</v>
      </c>
      <c r="L18" s="84">
        <f>L17/L16</f>
        <v>4.8248062602310682E-2</v>
      </c>
      <c r="M18" s="94">
        <f>M17/M16</f>
        <v>2.9977511636420689E-2</v>
      </c>
      <c r="N18" s="94">
        <f>N17/N16</f>
        <v>5.234595040186852E-2</v>
      </c>
      <c r="O18" s="94">
        <v>0.10214438482608533</v>
      </c>
      <c r="P18" s="81"/>
    </row>
    <row r="19" spans="1:16" s="90" customFormat="1" ht="11.25" customHeight="1">
      <c r="A19" s="95" t="str">
        <f>IF('ハイライト(2年Q毎)'!$D$1="日本語",VLOOKUP(Sheet3!A216,Sheet3!$A:$C,2,FALSE),VLOOKUP(Sheet3!A216,Sheet3!$A:$C,3,FALSE))</f>
        <v>中華圏</v>
      </c>
      <c r="B19" s="96"/>
      <c r="C19" s="96"/>
      <c r="D19" s="97"/>
      <c r="E19" s="97"/>
      <c r="F19" s="97"/>
      <c r="G19" s="97"/>
      <c r="H19" s="97"/>
      <c r="I19" s="97"/>
      <c r="J19" s="97"/>
      <c r="K19" s="97"/>
      <c r="L19" s="97"/>
      <c r="M19" s="98"/>
      <c r="N19" s="98"/>
      <c r="O19" s="98"/>
      <c r="P19" s="89"/>
    </row>
    <row r="20" spans="1:16" ht="11.25" customHeight="1">
      <c r="A20" s="32"/>
      <c r="B20" s="199" t="str">
        <f>IF('ハイライト(2年Q毎)'!$D$1="日本語",VLOOKUP(9,Sheet3!$A:$C,2,FALSE),VLOOKUP(9,Sheet3!$A:$C,3,FALSE))</f>
        <v>売上高</v>
      </c>
      <c r="C20" s="73">
        <v>55389</v>
      </c>
      <c r="D20" s="99" t="s">
        <v>271</v>
      </c>
      <c r="E20" s="99" t="s">
        <v>271</v>
      </c>
      <c r="F20" s="99" t="s">
        <v>271</v>
      </c>
      <c r="G20" s="99" t="s">
        <v>271</v>
      </c>
      <c r="H20" s="99" t="s">
        <v>271</v>
      </c>
      <c r="I20" s="99" t="s">
        <v>271</v>
      </c>
      <c r="J20" s="99" t="s">
        <v>271</v>
      </c>
      <c r="K20" s="99" t="s">
        <v>271</v>
      </c>
      <c r="L20" s="74">
        <v>39690</v>
      </c>
      <c r="M20" s="75">
        <v>39448</v>
      </c>
      <c r="N20" s="75">
        <v>41118</v>
      </c>
      <c r="O20" s="75">
        <v>52593</v>
      </c>
      <c r="P20" s="81"/>
    </row>
    <row r="21" spans="1:16" ht="11.25" customHeight="1">
      <c r="A21" s="91"/>
      <c r="B21" s="197" t="str">
        <f>IF('ハイライト(2年Q毎)'!$D$1="日本語",VLOOKUP(10,Sheet3!$A:$C,2,FALSE),VLOOKUP(10,Sheet3!$A:$C,3,FALSE))</f>
        <v>営業利益</v>
      </c>
      <c r="C21" s="77">
        <v>7916</v>
      </c>
      <c r="D21" s="100" t="s">
        <v>13</v>
      </c>
      <c r="E21" s="100" t="s">
        <v>13</v>
      </c>
      <c r="F21" s="100" t="s">
        <v>13</v>
      </c>
      <c r="G21" s="100" t="s">
        <v>13</v>
      </c>
      <c r="H21" s="100" t="s">
        <v>13</v>
      </c>
      <c r="I21" s="100" t="s">
        <v>13</v>
      </c>
      <c r="J21" s="100" t="s">
        <v>13</v>
      </c>
      <c r="K21" s="100" t="s">
        <v>13</v>
      </c>
      <c r="L21" s="79">
        <v>6253</v>
      </c>
      <c r="M21" s="102">
        <v>5398</v>
      </c>
      <c r="N21" s="102">
        <v>4305</v>
      </c>
      <c r="O21" s="102">
        <v>9147</v>
      </c>
      <c r="P21" s="81"/>
    </row>
    <row r="22" spans="1:16" ht="11.25" customHeight="1">
      <c r="A22" s="37"/>
      <c r="B22" s="201" t="str">
        <f>IF('ハイライト(2年Q毎)'!$D$1="日本語",VLOOKUP(11,Sheet3!$A:$C,2,FALSE),VLOOKUP(11,Sheet3!$A:$C,3,FALSE))</f>
        <v>営業利益率</v>
      </c>
      <c r="C22" s="83">
        <v>0.14292295938286695</v>
      </c>
      <c r="D22" s="101" t="s">
        <v>271</v>
      </c>
      <c r="E22" s="101" t="s">
        <v>271</v>
      </c>
      <c r="F22" s="101" t="s">
        <v>271</v>
      </c>
      <c r="G22" s="101" t="s">
        <v>271</v>
      </c>
      <c r="H22" s="101" t="s">
        <v>271</v>
      </c>
      <c r="I22" s="101" t="s">
        <v>271</v>
      </c>
      <c r="J22" s="101" t="s">
        <v>271</v>
      </c>
      <c r="K22" s="101" t="s">
        <v>271</v>
      </c>
      <c r="L22" s="84">
        <f>L21/L20</f>
        <v>0.15754598135550515</v>
      </c>
      <c r="M22" s="85">
        <f>M21/M20</f>
        <v>0.1368383694990874</v>
      </c>
      <c r="N22" s="85">
        <f>N21/N20</f>
        <v>0.10469867211440245</v>
      </c>
      <c r="O22" s="85">
        <v>0.17392048371456278</v>
      </c>
      <c r="P22" s="81"/>
    </row>
    <row r="23" spans="1:16" s="90" customFormat="1" ht="11.25" customHeight="1">
      <c r="A23" s="67" t="str">
        <f>IF('ハイライト(2年Q毎)'!$D$1="日本語",VLOOKUP(Sheet3!A218,Sheet3!$A:$C,2,FALSE),VLOOKUP(Sheet3!A218,Sheet3!$A:$C,3,FALSE))</f>
        <v>オセアニア</v>
      </c>
      <c r="B23" s="68"/>
      <c r="C23" s="69"/>
      <c r="D23" s="70"/>
      <c r="E23" s="70"/>
      <c r="F23" s="70"/>
      <c r="G23" s="70"/>
      <c r="H23" s="97"/>
      <c r="I23" s="97"/>
      <c r="J23" s="97"/>
      <c r="K23" s="97"/>
      <c r="L23" s="97"/>
      <c r="M23" s="103"/>
      <c r="N23" s="103"/>
      <c r="O23" s="103"/>
      <c r="P23" s="89"/>
    </row>
    <row r="24" spans="1:16" ht="11.25" customHeight="1">
      <c r="A24" s="72"/>
      <c r="B24" s="199" t="str">
        <f>IF('ハイライト(2年Q毎)'!$D$1="日本語",VLOOKUP(9,Sheet3!$A:$C,2,FALSE),VLOOKUP(9,Sheet3!$A:$C,3,FALSE))</f>
        <v>売上高</v>
      </c>
      <c r="C24" s="73" t="s">
        <v>277</v>
      </c>
      <c r="D24" s="74">
        <v>10481</v>
      </c>
      <c r="E24" s="74">
        <v>10270</v>
      </c>
      <c r="F24" s="74">
        <v>11762</v>
      </c>
      <c r="G24" s="74">
        <v>15105</v>
      </c>
      <c r="H24" s="99" t="s">
        <v>271</v>
      </c>
      <c r="I24" s="99" t="s">
        <v>271</v>
      </c>
      <c r="J24" s="99" t="s">
        <v>271</v>
      </c>
      <c r="K24" s="99" t="s">
        <v>271</v>
      </c>
      <c r="L24" s="74">
        <v>17640</v>
      </c>
      <c r="M24" s="75">
        <v>18446</v>
      </c>
      <c r="N24" s="75">
        <v>19926</v>
      </c>
      <c r="O24" s="75">
        <v>24756</v>
      </c>
      <c r="P24" s="81"/>
    </row>
    <row r="25" spans="1:16" ht="11.25" customHeight="1">
      <c r="A25" s="76"/>
      <c r="B25" s="197" t="str">
        <f>IF('ハイライト(2年Q毎)'!$D$1="日本語",VLOOKUP(10,Sheet3!$A:$C,2,FALSE),VLOOKUP(10,Sheet3!$A:$C,3,FALSE))</f>
        <v>営業利益</v>
      </c>
      <c r="C25" s="77"/>
      <c r="D25" s="78">
        <v>2754</v>
      </c>
      <c r="E25" s="78">
        <v>2488.5452970000001</v>
      </c>
      <c r="F25" s="78">
        <v>2564</v>
      </c>
      <c r="G25" s="78">
        <v>3230</v>
      </c>
      <c r="H25" s="100" t="s">
        <v>13</v>
      </c>
      <c r="I25" s="100" t="s">
        <v>13</v>
      </c>
      <c r="J25" s="100" t="s">
        <v>13</v>
      </c>
      <c r="K25" s="100" t="s">
        <v>13</v>
      </c>
      <c r="L25" s="79">
        <v>2698</v>
      </c>
      <c r="M25" s="80">
        <v>1944</v>
      </c>
      <c r="N25" s="80">
        <v>2707</v>
      </c>
      <c r="O25" s="80">
        <v>3347</v>
      </c>
      <c r="P25" s="81"/>
    </row>
    <row r="26" spans="1:16" ht="11.25" customHeight="1">
      <c r="A26" s="82"/>
      <c r="B26" s="201" t="str">
        <f>IF('ハイライト(2年Q毎)'!$D$1="日本語",VLOOKUP(11,Sheet3!$A:$C,2,FALSE),VLOOKUP(11,Sheet3!$A:$C,3,FALSE))</f>
        <v>営業利益率</v>
      </c>
      <c r="C26" s="83"/>
      <c r="D26" s="84">
        <v>0.26281125731920091</v>
      </c>
      <c r="E26" s="84">
        <v>0.24228982433639376</v>
      </c>
      <c r="F26" s="84">
        <v>0.21803519079619785</v>
      </c>
      <c r="G26" s="84">
        <v>0.21382645008607454</v>
      </c>
      <c r="H26" s="101" t="s">
        <v>271</v>
      </c>
      <c r="I26" s="101" t="s">
        <v>271</v>
      </c>
      <c r="J26" s="101" t="s">
        <v>271</v>
      </c>
      <c r="K26" s="101" t="s">
        <v>271</v>
      </c>
      <c r="L26" s="84">
        <f>L25/L24</f>
        <v>0.15294784580498866</v>
      </c>
      <c r="M26" s="85">
        <f>M25/M24</f>
        <v>0.10538870215764935</v>
      </c>
      <c r="N26" s="85">
        <f>N25/N24</f>
        <v>0.13585265482284453</v>
      </c>
      <c r="O26" s="85">
        <v>0.13519954758442398</v>
      </c>
      <c r="P26" s="81"/>
    </row>
    <row r="27" spans="1:16" s="90" customFormat="1" ht="11.25" customHeight="1">
      <c r="A27" s="67" t="str">
        <f>IF('ハイライト(2年Q毎)'!$D$1="日本語",VLOOKUP(Sheet3!A219,Sheet3!$A:$C,2,FALSE),VLOOKUP(Sheet3!A219,Sheet3!$A:$C,3,FALSE))</f>
        <v xml:space="preserve">東南・南アジア  </v>
      </c>
      <c r="B27" s="68"/>
      <c r="C27" s="69"/>
      <c r="D27" s="97"/>
      <c r="E27" s="97"/>
      <c r="F27" s="97"/>
      <c r="G27" s="97"/>
      <c r="H27" s="97"/>
      <c r="I27" s="97"/>
      <c r="J27" s="97"/>
      <c r="K27" s="97"/>
      <c r="L27" s="97"/>
      <c r="M27" s="103"/>
      <c r="N27" s="103"/>
      <c r="O27" s="103"/>
      <c r="P27" s="89"/>
    </row>
    <row r="28" spans="1:16" ht="11.25" customHeight="1">
      <c r="A28" s="72"/>
      <c r="B28" s="199" t="str">
        <f>IF('ハイライト(2年Q毎)'!$D$1="日本語",VLOOKUP(9,Sheet3!$A:$C,2,FALSE),VLOOKUP(9,Sheet3!$A:$C,3,FALSE))</f>
        <v>売上高</v>
      </c>
      <c r="C28" s="73" t="s">
        <v>13</v>
      </c>
      <c r="D28" s="99" t="s">
        <v>271</v>
      </c>
      <c r="E28" s="99" t="s">
        <v>271</v>
      </c>
      <c r="F28" s="99" t="s">
        <v>271</v>
      </c>
      <c r="G28" s="99" t="s">
        <v>271</v>
      </c>
      <c r="H28" s="99" t="s">
        <v>271</v>
      </c>
      <c r="I28" s="99" t="s">
        <v>271</v>
      </c>
      <c r="J28" s="99" t="s">
        <v>271</v>
      </c>
      <c r="K28" s="99" t="s">
        <v>271</v>
      </c>
      <c r="L28" s="74">
        <v>9514</v>
      </c>
      <c r="M28" s="75">
        <v>11304</v>
      </c>
      <c r="N28" s="75">
        <v>8553</v>
      </c>
      <c r="O28" s="75">
        <v>10903</v>
      </c>
      <c r="P28" s="81"/>
    </row>
    <row r="29" spans="1:16" ht="11.25" customHeight="1">
      <c r="A29" s="76"/>
      <c r="B29" s="197" t="str">
        <f>IF('ハイライト(2年Q毎)'!$D$1="日本語",VLOOKUP(10,Sheet3!$A:$C,2,FALSE),VLOOKUP(10,Sheet3!$A:$C,3,FALSE))</f>
        <v>営業利益</v>
      </c>
      <c r="C29" s="77"/>
      <c r="D29" s="100" t="s">
        <v>13</v>
      </c>
      <c r="E29" s="100" t="s">
        <v>13</v>
      </c>
      <c r="F29" s="100" t="s">
        <v>13</v>
      </c>
      <c r="G29" s="100" t="s">
        <v>13</v>
      </c>
      <c r="H29" s="100" t="s">
        <v>13</v>
      </c>
      <c r="I29" s="100" t="s">
        <v>13</v>
      </c>
      <c r="J29" s="100" t="s">
        <v>13</v>
      </c>
      <c r="K29" s="100" t="s">
        <v>13</v>
      </c>
      <c r="L29" s="79">
        <v>986</v>
      </c>
      <c r="M29" s="80">
        <v>789</v>
      </c>
      <c r="N29" s="80">
        <v>152</v>
      </c>
      <c r="O29" s="80">
        <v>964</v>
      </c>
      <c r="P29" s="81"/>
    </row>
    <row r="30" spans="1:16" ht="11.25" customHeight="1">
      <c r="A30" s="82"/>
      <c r="B30" s="201" t="str">
        <f>IF('ハイライト(2年Q毎)'!$D$1="日本語",VLOOKUP(11,Sheet3!$A:$C,2,FALSE),VLOOKUP(11,Sheet3!$A:$C,3,FALSE))</f>
        <v>営業利益率</v>
      </c>
      <c r="C30" s="83"/>
      <c r="D30" s="101" t="s">
        <v>271</v>
      </c>
      <c r="E30" s="101" t="s">
        <v>271</v>
      </c>
      <c r="F30" s="101" t="s">
        <v>271</v>
      </c>
      <c r="G30" s="101" t="s">
        <v>271</v>
      </c>
      <c r="H30" s="101" t="s">
        <v>271</v>
      </c>
      <c r="I30" s="101" t="s">
        <v>271</v>
      </c>
      <c r="J30" s="101" t="s">
        <v>271</v>
      </c>
      <c r="K30" s="101" t="s">
        <v>271</v>
      </c>
      <c r="L30" s="84">
        <f>L29/L28</f>
        <v>0.10363674584822367</v>
      </c>
      <c r="M30" s="85">
        <f>M29/M28</f>
        <v>6.9798301486199574E-2</v>
      </c>
      <c r="N30" s="85">
        <f>N29/N28</f>
        <v>1.7771542148953583E-2</v>
      </c>
      <c r="O30" s="85">
        <v>8.8416032284692289E-2</v>
      </c>
      <c r="P30" s="81"/>
    </row>
    <row r="31" spans="1:16" s="90" customFormat="1" ht="11.25" customHeight="1">
      <c r="A31" s="193" t="str">
        <f>IF('ハイライト(2年Q毎)'!$D$1="日本語",VLOOKUP(Sheet3!A275,Sheet3!$A:$C,2,FALSE),VLOOKUP(Sheet3!A275,Sheet3!$A:$C,3,FALSE))</f>
        <v>その他地域</v>
      </c>
      <c r="B31" s="86"/>
      <c r="C31" s="96"/>
      <c r="D31" s="97"/>
      <c r="E31" s="97"/>
      <c r="F31" s="97"/>
      <c r="G31" s="97"/>
      <c r="H31" s="97"/>
      <c r="I31" s="97"/>
      <c r="J31" s="97"/>
      <c r="K31" s="97"/>
      <c r="L31" s="97"/>
      <c r="M31" s="88"/>
      <c r="N31" s="88"/>
      <c r="O31" s="88"/>
      <c r="P31" s="89"/>
    </row>
    <row r="32" spans="1:16" ht="11.25" customHeight="1">
      <c r="A32" s="41"/>
      <c r="B32" s="199" t="str">
        <f>IF('ハイライト(2年Q毎)'!$D$1="日本語",VLOOKUP(9,Sheet3!$A:$C,2,FALSE),VLOOKUP(9,Sheet3!$A:$C,3,FALSE))</f>
        <v>売上高</v>
      </c>
      <c r="C32" s="194" t="s">
        <v>13</v>
      </c>
      <c r="D32" s="99" t="s">
        <v>271</v>
      </c>
      <c r="E32" s="99" t="s">
        <v>271</v>
      </c>
      <c r="F32" s="99" t="s">
        <v>271</v>
      </c>
      <c r="G32" s="99" t="s">
        <v>271</v>
      </c>
      <c r="H32" s="99" t="s">
        <v>271</v>
      </c>
      <c r="I32" s="99" t="s">
        <v>271</v>
      </c>
      <c r="J32" s="99" t="s">
        <v>271</v>
      </c>
      <c r="K32" s="99" t="s">
        <v>271</v>
      </c>
      <c r="L32" s="74">
        <v>38001</v>
      </c>
      <c r="M32" s="75">
        <v>36306</v>
      </c>
      <c r="N32" s="75">
        <v>28260</v>
      </c>
      <c r="O32" s="75">
        <v>35133</v>
      </c>
      <c r="P32" s="81"/>
    </row>
    <row r="33" spans="1:16" ht="11.25" customHeight="1">
      <c r="A33" s="104"/>
      <c r="B33" s="197" t="str">
        <f>IF('ハイライト(2年Q毎)'!$D$1="日本語",VLOOKUP(10,Sheet3!$A:$C,2,FALSE),VLOOKUP(10,Sheet3!$A:$C,3,FALSE))</f>
        <v>営業利益</v>
      </c>
      <c r="C33" s="105" t="s">
        <v>13</v>
      </c>
      <c r="D33" s="100" t="s">
        <v>13</v>
      </c>
      <c r="E33" s="100" t="s">
        <v>13</v>
      </c>
      <c r="F33" s="100" t="s">
        <v>13</v>
      </c>
      <c r="G33" s="100" t="s">
        <v>13</v>
      </c>
      <c r="H33" s="100" t="s">
        <v>13</v>
      </c>
      <c r="I33" s="100" t="s">
        <v>13</v>
      </c>
      <c r="J33" s="100" t="s">
        <v>13</v>
      </c>
      <c r="K33" s="100" t="s">
        <v>13</v>
      </c>
      <c r="L33" s="79">
        <v>-1348</v>
      </c>
      <c r="M33" s="80">
        <v>810</v>
      </c>
      <c r="N33" s="80">
        <v>467</v>
      </c>
      <c r="O33" s="80">
        <v>1797</v>
      </c>
      <c r="P33" s="81"/>
    </row>
    <row r="34" spans="1:16" ht="11.25" customHeight="1">
      <c r="A34" s="39"/>
      <c r="B34" s="201" t="str">
        <f>IF('ハイライト(2年Q毎)'!$D$1="日本語",VLOOKUP(11,Sheet3!$A:$C,2,FALSE),VLOOKUP(11,Sheet3!$A:$C,3,FALSE))</f>
        <v>営業利益率</v>
      </c>
      <c r="C34" s="195" t="s">
        <v>13</v>
      </c>
      <c r="D34" s="101" t="s">
        <v>271</v>
      </c>
      <c r="E34" s="101" t="s">
        <v>271</v>
      </c>
      <c r="F34" s="101" t="s">
        <v>271</v>
      </c>
      <c r="G34" s="101" t="s">
        <v>271</v>
      </c>
      <c r="H34" s="101" t="s">
        <v>271</v>
      </c>
      <c r="I34" s="101" t="s">
        <v>271</v>
      </c>
      <c r="J34" s="101" t="s">
        <v>271</v>
      </c>
      <c r="K34" s="101" t="s">
        <v>271</v>
      </c>
      <c r="L34" s="84">
        <f>L33/L32</f>
        <v>-3.5472750717086395E-2</v>
      </c>
      <c r="M34" s="85">
        <f>M33/M32</f>
        <v>2.2310361923648984E-2</v>
      </c>
      <c r="N34" s="85">
        <f>N33/N32</f>
        <v>1.6525123849964615E-2</v>
      </c>
      <c r="O34" s="85">
        <v>5.114849286995133E-2</v>
      </c>
      <c r="P34" s="81"/>
    </row>
    <row r="35" spans="1:16" s="90" customFormat="1" ht="11.25" customHeight="1">
      <c r="A35" s="95" t="str">
        <f>IF('ハイライト(2年Q毎)'!$D$1="日本語",VLOOKUP(Sheet3!A211,Sheet3!$A:$C,2,FALSE),VLOOKUP(Sheet3!A211,Sheet3!$A:$C,3,FALSE))</f>
        <v>米州</v>
      </c>
      <c r="B35" s="96"/>
      <c r="C35" s="96"/>
      <c r="D35" s="97"/>
      <c r="E35" s="97"/>
      <c r="F35" s="97"/>
      <c r="G35" s="97"/>
      <c r="H35" s="97"/>
      <c r="I35" s="97"/>
      <c r="J35" s="97"/>
      <c r="K35" s="97"/>
      <c r="L35" s="97"/>
      <c r="M35" s="98"/>
      <c r="N35" s="98"/>
      <c r="O35" s="98"/>
      <c r="P35" s="89"/>
    </row>
    <row r="36" spans="1:16" ht="11.25" customHeight="1">
      <c r="A36" s="32"/>
      <c r="B36" s="199" t="str">
        <f>IF('ハイライト(2年Q毎)'!$D$1="日本語",VLOOKUP(9,Sheet3!$A:$C,2,FALSE),VLOOKUP(9,Sheet3!$A:$C,3,FALSE))</f>
        <v>売上高</v>
      </c>
      <c r="C36" s="73">
        <v>53039</v>
      </c>
      <c r="D36" s="74">
        <v>59604</v>
      </c>
      <c r="E36" s="74">
        <v>59002</v>
      </c>
      <c r="F36" s="74">
        <v>67079</v>
      </c>
      <c r="G36" s="74">
        <v>94493</v>
      </c>
      <c r="H36" s="74">
        <v>118879</v>
      </c>
      <c r="I36" s="74">
        <v>136103</v>
      </c>
      <c r="J36" s="74">
        <v>112913</v>
      </c>
      <c r="K36" s="74">
        <v>106177</v>
      </c>
      <c r="L36" s="99" t="s">
        <v>271</v>
      </c>
      <c r="M36" s="106" t="s">
        <v>271</v>
      </c>
      <c r="N36" s="106" t="s">
        <v>271</v>
      </c>
      <c r="O36" s="106" t="s">
        <v>271</v>
      </c>
      <c r="P36" s="81"/>
    </row>
    <row r="37" spans="1:16" ht="11.25" customHeight="1">
      <c r="A37" s="91"/>
      <c r="B37" s="197" t="str">
        <f>IF('ハイライト(2年Q毎)'!$D$1="日本語",VLOOKUP(10,Sheet3!$A:$C,2,FALSE),VLOOKUP(10,Sheet3!$A:$C,3,FALSE))</f>
        <v>営業利益</v>
      </c>
      <c r="C37" s="77">
        <v>3087</v>
      </c>
      <c r="D37" s="78">
        <v>4698</v>
      </c>
      <c r="E37" s="78">
        <v>3706</v>
      </c>
      <c r="F37" s="78">
        <v>4747</v>
      </c>
      <c r="G37" s="78">
        <v>8320</v>
      </c>
      <c r="H37" s="78">
        <v>10935</v>
      </c>
      <c r="I37" s="78">
        <v>1499</v>
      </c>
      <c r="J37" s="78">
        <v>862</v>
      </c>
      <c r="K37" s="78">
        <v>2360</v>
      </c>
      <c r="L37" s="100" t="s">
        <v>13</v>
      </c>
      <c r="M37" s="107" t="s">
        <v>13</v>
      </c>
      <c r="N37" s="107" t="s">
        <v>13</v>
      </c>
      <c r="O37" s="107" t="s">
        <v>13</v>
      </c>
      <c r="P37" s="81"/>
    </row>
    <row r="38" spans="1:16" ht="11.25" customHeight="1">
      <c r="A38" s="37"/>
      <c r="B38" s="201" t="str">
        <f>IF('ハイライト(2年Q毎)'!$D$1="日本語",VLOOKUP(11,Sheet3!$A:$C,2,FALSE),VLOOKUP(11,Sheet3!$A:$C,3,FALSE))</f>
        <v>営業利益率</v>
      </c>
      <c r="C38" s="83">
        <v>5.8202964373972384E-2</v>
      </c>
      <c r="D38" s="84">
        <v>7.8833129175121516E-2</v>
      </c>
      <c r="E38" s="84">
        <v>6.2820854675572954E-2</v>
      </c>
      <c r="F38" s="84">
        <v>7.0777136149098946E-2</v>
      </c>
      <c r="G38" s="84">
        <v>8.805366004055086E-2</v>
      </c>
      <c r="H38" s="84">
        <v>9.1988834196977592E-2</v>
      </c>
      <c r="I38" s="84">
        <v>1.1018552615533739E-2</v>
      </c>
      <c r="J38" s="84">
        <v>7.641619163701513E-3</v>
      </c>
      <c r="K38" s="84">
        <v>2.2234002029814189E-2</v>
      </c>
      <c r="L38" s="101" t="s">
        <v>271</v>
      </c>
      <c r="M38" s="108" t="s">
        <v>271</v>
      </c>
      <c r="N38" s="108" t="s">
        <v>271</v>
      </c>
      <c r="O38" s="108" t="s">
        <v>271</v>
      </c>
      <c r="P38" s="81"/>
    </row>
    <row r="39" spans="1:16" s="90" customFormat="1" ht="11.25" customHeight="1">
      <c r="A39" s="95" t="str">
        <f>IF('ハイライト(2年Q毎)'!$D$1="日本語",VLOOKUP(Sheet3!A217,Sheet3!$A:$C,2,FALSE),VLOOKUP(Sheet3!A217,Sheet3!$A:$C,3,FALSE))</f>
        <v xml:space="preserve">オセアニア/東南・南アジア   </v>
      </c>
      <c r="B39" s="96"/>
      <c r="C39" s="96"/>
      <c r="D39" s="97"/>
      <c r="E39" s="97"/>
      <c r="F39" s="97"/>
      <c r="G39" s="97"/>
      <c r="H39" s="97"/>
      <c r="I39" s="97"/>
      <c r="J39" s="97"/>
      <c r="K39" s="97"/>
      <c r="L39" s="97"/>
      <c r="M39" s="98"/>
      <c r="N39" s="98"/>
      <c r="O39" s="98"/>
      <c r="P39" s="89"/>
    </row>
    <row r="40" spans="1:16" ht="11.25" customHeight="1">
      <c r="A40" s="41"/>
      <c r="B40" s="199" t="str">
        <f>IF('ハイライト(2年Q毎)'!$D$1="日本語",VLOOKUP(9,Sheet3!$A:$C,2,FALSE),VLOOKUP(9,Sheet3!$A:$C,3,FALSE))</f>
        <v>売上高</v>
      </c>
      <c r="C40" s="194" t="s">
        <v>13</v>
      </c>
      <c r="D40" s="99" t="s">
        <v>271</v>
      </c>
      <c r="E40" s="99" t="s">
        <v>271</v>
      </c>
      <c r="F40" s="99" t="s">
        <v>271</v>
      </c>
      <c r="G40" s="99" t="s">
        <v>271</v>
      </c>
      <c r="H40" s="74">
        <v>18559</v>
      </c>
      <c r="I40" s="74">
        <v>22472</v>
      </c>
      <c r="J40" s="74">
        <v>24039</v>
      </c>
      <c r="K40" s="74">
        <v>27659</v>
      </c>
      <c r="L40" s="99" t="s">
        <v>271</v>
      </c>
      <c r="M40" s="106" t="s">
        <v>271</v>
      </c>
      <c r="N40" s="106" t="s">
        <v>271</v>
      </c>
      <c r="O40" s="106" t="s">
        <v>271</v>
      </c>
      <c r="P40" s="81"/>
    </row>
    <row r="41" spans="1:16" ht="11.25" customHeight="1">
      <c r="A41" s="104"/>
      <c r="B41" s="197" t="str">
        <f>IF('ハイライト(2年Q毎)'!$D$1="日本語",VLOOKUP(10,Sheet3!$A:$C,2,FALSE),VLOOKUP(10,Sheet3!$A:$C,3,FALSE))</f>
        <v>営業利益</v>
      </c>
      <c r="C41" s="105" t="s">
        <v>13</v>
      </c>
      <c r="D41" s="100" t="s">
        <v>13</v>
      </c>
      <c r="E41" s="100" t="s">
        <v>13</v>
      </c>
      <c r="F41" s="100" t="s">
        <v>13</v>
      </c>
      <c r="G41" s="100" t="s">
        <v>13</v>
      </c>
      <c r="H41" s="78">
        <v>3245</v>
      </c>
      <c r="I41" s="78">
        <v>3572</v>
      </c>
      <c r="J41" s="78">
        <v>3630</v>
      </c>
      <c r="K41" s="78">
        <v>4056</v>
      </c>
      <c r="L41" s="100" t="s">
        <v>13</v>
      </c>
      <c r="M41" s="107" t="s">
        <v>13</v>
      </c>
      <c r="N41" s="107" t="s">
        <v>13</v>
      </c>
      <c r="O41" s="107" t="s">
        <v>13</v>
      </c>
      <c r="P41" s="81"/>
    </row>
    <row r="42" spans="1:16" ht="11.25" customHeight="1">
      <c r="A42" s="39"/>
      <c r="B42" s="201" t="str">
        <f>IF('ハイライト(2年Q毎)'!$D$1="日本語",VLOOKUP(11,Sheet3!$A:$C,2,FALSE),VLOOKUP(11,Sheet3!$A:$C,3,FALSE))</f>
        <v>営業利益率</v>
      </c>
      <c r="C42" s="195" t="s">
        <v>13</v>
      </c>
      <c r="D42" s="101" t="s">
        <v>271</v>
      </c>
      <c r="E42" s="101" t="s">
        <v>271</v>
      </c>
      <c r="F42" s="101" t="s">
        <v>271</v>
      </c>
      <c r="G42" s="101" t="s">
        <v>271</v>
      </c>
      <c r="H42" s="84">
        <v>0.17486964368872157</v>
      </c>
      <c r="I42" s="84">
        <v>0.15896446214684826</v>
      </c>
      <c r="J42" s="84">
        <v>0.15103510889289928</v>
      </c>
      <c r="K42" s="84">
        <v>0.1466710794460227</v>
      </c>
      <c r="L42" s="101" t="s">
        <v>271</v>
      </c>
      <c r="M42" s="108" t="s">
        <v>271</v>
      </c>
      <c r="N42" s="108" t="s">
        <v>271</v>
      </c>
      <c r="O42" s="108" t="s">
        <v>271</v>
      </c>
      <c r="P42" s="81"/>
    </row>
    <row r="43" spans="1:16" s="90" customFormat="1" ht="11.25" customHeight="1">
      <c r="A43" s="193" t="str">
        <f>IF('ハイライト(2年Q毎)'!$D$1="日本語",VLOOKUP(Sheet3!A215,Sheet3!$A:$C,2,FALSE),VLOOKUP(Sheet3!A215,Sheet3!$A:$C,3,FALSE))</f>
        <v>東アジア</v>
      </c>
      <c r="B43" s="86"/>
      <c r="C43" s="96"/>
      <c r="D43" s="97"/>
      <c r="E43" s="97"/>
      <c r="F43" s="87"/>
      <c r="G43" s="87"/>
      <c r="H43" s="87"/>
      <c r="I43" s="87"/>
      <c r="J43" s="87"/>
      <c r="K43" s="87"/>
      <c r="L43" s="97"/>
      <c r="M43" s="98"/>
      <c r="N43" s="98"/>
      <c r="O43" s="98"/>
      <c r="P43" s="89"/>
    </row>
    <row r="44" spans="1:16" ht="11.25" customHeight="1">
      <c r="A44" s="41"/>
      <c r="B44" s="199" t="str">
        <f>IF('ハイライト(2年Q毎)'!$D$1="日本語",VLOOKUP(9,Sheet3!$A:$C,2,FALSE),VLOOKUP(9,Sheet3!$A:$C,3,FALSE))</f>
        <v>売上高</v>
      </c>
      <c r="C44" s="194" t="s">
        <v>13</v>
      </c>
      <c r="D44" s="99" t="s">
        <v>13</v>
      </c>
      <c r="E44" s="74">
        <v>13292</v>
      </c>
      <c r="F44" s="74">
        <v>17455</v>
      </c>
      <c r="G44" s="74">
        <v>23768</v>
      </c>
      <c r="H44" s="74">
        <v>31494</v>
      </c>
      <c r="I44" s="74">
        <v>41945</v>
      </c>
      <c r="J44" s="74">
        <v>43474</v>
      </c>
      <c r="K44" s="109">
        <v>49131</v>
      </c>
      <c r="L44" s="99" t="s">
        <v>271</v>
      </c>
      <c r="M44" s="106" t="s">
        <v>271</v>
      </c>
      <c r="N44" s="106" t="s">
        <v>271</v>
      </c>
      <c r="O44" s="106" t="s">
        <v>271</v>
      </c>
      <c r="P44" s="81"/>
    </row>
    <row r="45" spans="1:16" ht="11.25" customHeight="1">
      <c r="A45" s="104"/>
      <c r="B45" s="197" t="str">
        <f>IF('ハイライト(2年Q毎)'!$D$1="日本語",VLOOKUP(10,Sheet3!$A:$C,2,FALSE),VLOOKUP(10,Sheet3!$A:$C,3,FALSE))</f>
        <v>営業利益</v>
      </c>
      <c r="C45" s="105" t="s">
        <v>13</v>
      </c>
      <c r="D45" s="100" t="s">
        <v>13</v>
      </c>
      <c r="E45" s="78">
        <v>1042</v>
      </c>
      <c r="F45" s="78">
        <v>916</v>
      </c>
      <c r="G45" s="78">
        <v>1253</v>
      </c>
      <c r="H45" s="78">
        <v>2328</v>
      </c>
      <c r="I45" s="78">
        <v>4642</v>
      </c>
      <c r="J45" s="78">
        <v>4997</v>
      </c>
      <c r="K45" s="110">
        <v>5097</v>
      </c>
      <c r="L45" s="100" t="s">
        <v>13</v>
      </c>
      <c r="M45" s="107" t="s">
        <v>13</v>
      </c>
      <c r="N45" s="107" t="s">
        <v>13</v>
      </c>
      <c r="O45" s="107" t="s">
        <v>13</v>
      </c>
      <c r="P45" s="81"/>
    </row>
    <row r="46" spans="1:16" ht="11.25" customHeight="1">
      <c r="A46" s="41"/>
      <c r="B46" s="199" t="str">
        <f>IF('ハイライト(2年Q毎)'!$D$1="日本語",VLOOKUP(11,Sheet3!$A:$C,2,FALSE),VLOOKUP(11,Sheet3!$A:$C,3,FALSE))</f>
        <v>営業利益率</v>
      </c>
      <c r="C46" s="194" t="s">
        <v>13</v>
      </c>
      <c r="D46" s="99" t="s">
        <v>13</v>
      </c>
      <c r="E46" s="93">
        <v>7.842134421943707E-2</v>
      </c>
      <c r="F46" s="93">
        <v>5.2479734832502282E-2</v>
      </c>
      <c r="G46" s="93">
        <v>5.2725225149917711E-2</v>
      </c>
      <c r="H46" s="93">
        <v>7.3918037201783915E-2</v>
      </c>
      <c r="I46" s="93">
        <v>0.11068878999028395</v>
      </c>
      <c r="J46" s="93">
        <v>0.11494089064467278</v>
      </c>
      <c r="K46" s="111">
        <v>0.104</v>
      </c>
      <c r="L46" s="99" t="s">
        <v>271</v>
      </c>
      <c r="M46" s="106" t="s">
        <v>271</v>
      </c>
      <c r="N46" s="106" t="s">
        <v>271</v>
      </c>
      <c r="O46" s="106" t="s">
        <v>271</v>
      </c>
      <c r="P46" s="81"/>
    </row>
    <row r="47" spans="1:16" s="90" customFormat="1" ht="11.25" customHeight="1">
      <c r="A47" s="95" t="str">
        <f>IF('ハイライト(2年Q毎)'!$D$1="日本語",VLOOKUP(Sheet3!A220,Sheet3!$A:$C,2,FALSE),VLOOKUP(Sheet3!A220,Sheet3!$A:$C,3,FALSE))</f>
        <v>その他事業（ホグロフス）</v>
      </c>
      <c r="B47" s="96"/>
      <c r="C47" s="96"/>
      <c r="D47" s="97"/>
      <c r="E47" s="97"/>
      <c r="F47" s="97"/>
      <c r="G47" s="97"/>
      <c r="H47" s="97"/>
      <c r="I47" s="97"/>
      <c r="J47" s="97"/>
      <c r="K47" s="97"/>
      <c r="L47" s="97"/>
      <c r="M47" s="98"/>
      <c r="N47" s="98"/>
      <c r="O47" s="98"/>
      <c r="P47" s="89"/>
    </row>
    <row r="48" spans="1:16" ht="11.25" customHeight="1">
      <c r="A48" s="41"/>
      <c r="B48" s="199" t="str">
        <f>IF('ハイライト(2年Q毎)'!$D$1="日本語",VLOOKUP(9,Sheet3!$A:$C,2,FALSE),VLOOKUP(9,Sheet3!$A:$C,3,FALSE))</f>
        <v>売上高</v>
      </c>
      <c r="C48" s="194" t="s">
        <v>13</v>
      </c>
      <c r="D48" s="74">
        <v>4363</v>
      </c>
      <c r="E48" s="74">
        <v>7707</v>
      </c>
      <c r="F48" s="74">
        <v>8200</v>
      </c>
      <c r="G48" s="74">
        <v>10802</v>
      </c>
      <c r="H48" s="74">
        <v>11822</v>
      </c>
      <c r="I48" s="74">
        <v>11176</v>
      </c>
      <c r="J48" s="74">
        <v>9163</v>
      </c>
      <c r="K48" s="74">
        <v>9238</v>
      </c>
      <c r="L48" s="99" t="s">
        <v>271</v>
      </c>
      <c r="M48" s="106" t="s">
        <v>271</v>
      </c>
      <c r="N48" s="106" t="s">
        <v>271</v>
      </c>
      <c r="O48" s="106" t="s">
        <v>271</v>
      </c>
      <c r="P48" s="81"/>
    </row>
    <row r="49" spans="1:16" ht="11.25" customHeight="1">
      <c r="A49" s="104"/>
      <c r="B49" s="197" t="str">
        <f>IF('ハイライト(2年Q毎)'!$D$1="日本語",VLOOKUP(10,Sheet3!$A:$C,2,FALSE),VLOOKUP(10,Sheet3!$A:$C,3,FALSE))</f>
        <v>営業利益</v>
      </c>
      <c r="C49" s="105" t="s">
        <v>13</v>
      </c>
      <c r="D49" s="78">
        <v>150</v>
      </c>
      <c r="E49" s="79">
        <v>-203.89864499999999</v>
      </c>
      <c r="F49" s="79">
        <v>-56</v>
      </c>
      <c r="G49" s="79">
        <v>-574</v>
      </c>
      <c r="H49" s="79">
        <v>-821</v>
      </c>
      <c r="I49" s="79">
        <v>-666</v>
      </c>
      <c r="J49" s="79">
        <v>-421</v>
      </c>
      <c r="K49" s="79">
        <v>-253</v>
      </c>
      <c r="L49" s="100" t="s">
        <v>13</v>
      </c>
      <c r="M49" s="107" t="s">
        <v>13</v>
      </c>
      <c r="N49" s="107" t="s">
        <v>13</v>
      </c>
      <c r="O49" s="107" t="s">
        <v>13</v>
      </c>
      <c r="P49" s="81"/>
    </row>
    <row r="50" spans="1:16" ht="11.25" customHeight="1">
      <c r="A50" s="39"/>
      <c r="B50" s="201" t="str">
        <f>IF('ハイライト(2年Q毎)'!$D$1="日本語",VLOOKUP(11,Sheet3!$A:$C,2,FALSE),VLOOKUP(11,Sheet3!$A:$C,3,FALSE))</f>
        <v>営業利益率</v>
      </c>
      <c r="C50" s="195" t="s">
        <v>13</v>
      </c>
      <c r="D50" s="84">
        <v>3.4465762401369893E-2</v>
      </c>
      <c r="E50" s="84">
        <v>-2.7E-2</v>
      </c>
      <c r="F50" s="84">
        <v>-6.9198298396263248E-3</v>
      </c>
      <c r="G50" s="84">
        <v>-5.3166426033923499E-2</v>
      </c>
      <c r="H50" s="84">
        <v>-6.9522413773791328E-2</v>
      </c>
      <c r="I50" s="84">
        <v>-5.967471448068775E-2</v>
      </c>
      <c r="J50" s="84">
        <v>-4.5948583337768863E-2</v>
      </c>
      <c r="K50" s="84">
        <v>-2.7437979605443974E-2</v>
      </c>
      <c r="L50" s="101" t="s">
        <v>271</v>
      </c>
      <c r="M50" s="108" t="s">
        <v>271</v>
      </c>
      <c r="N50" s="108" t="s">
        <v>271</v>
      </c>
      <c r="O50" s="108" t="s">
        <v>271</v>
      </c>
      <c r="P50" s="81"/>
    </row>
    <row r="51" spans="1:16" s="90" customFormat="1" ht="11.25" customHeight="1">
      <c r="A51" s="95" t="str">
        <f>IF('ハイライト(2年Q毎)'!$D$1="日本語",VLOOKUP(Sheet3!A214,Sheet3!$A:$C,2,FALSE),VLOOKUP(Sheet3!A214,Sheet3!$A:$C,3,FALSE))</f>
        <v xml:space="preserve">アジア・パシフィック  </v>
      </c>
      <c r="B51" s="96"/>
      <c r="C51" s="96"/>
      <c r="D51" s="97"/>
      <c r="E51" s="97"/>
      <c r="F51" s="97"/>
      <c r="G51" s="97"/>
      <c r="H51" s="97"/>
      <c r="I51" s="97"/>
      <c r="J51" s="97"/>
      <c r="K51" s="97"/>
      <c r="L51" s="97"/>
      <c r="M51" s="98"/>
      <c r="N51" s="98"/>
      <c r="O51" s="98"/>
      <c r="P51" s="89"/>
    </row>
    <row r="52" spans="1:16" ht="11.25" customHeight="1">
      <c r="A52" s="32"/>
      <c r="B52" s="199" t="str">
        <f>IF('ハイライト(2年Q毎)'!$D$1="日本語",VLOOKUP(9,Sheet3!$A:$C,2,FALSE),VLOOKUP(9,Sheet3!$A:$C,3,FALSE))</f>
        <v>売上高</v>
      </c>
      <c r="C52" s="112">
        <v>19830</v>
      </c>
      <c r="D52" s="74">
        <v>24091</v>
      </c>
      <c r="E52" s="99" t="s">
        <v>271</v>
      </c>
      <c r="F52" s="99" t="s">
        <v>271</v>
      </c>
      <c r="G52" s="99" t="s">
        <v>271</v>
      </c>
      <c r="H52" s="99" t="s">
        <v>271</v>
      </c>
      <c r="I52" s="99" t="s">
        <v>271</v>
      </c>
      <c r="J52" s="99" t="s">
        <v>271</v>
      </c>
      <c r="K52" s="99" t="s">
        <v>271</v>
      </c>
      <c r="L52" s="99" t="s">
        <v>271</v>
      </c>
      <c r="M52" s="106" t="s">
        <v>271</v>
      </c>
      <c r="N52" s="106" t="s">
        <v>271</v>
      </c>
      <c r="O52" s="106" t="s">
        <v>271</v>
      </c>
      <c r="P52" s="81"/>
    </row>
    <row r="53" spans="1:16" ht="11.25" customHeight="1">
      <c r="A53" s="104"/>
      <c r="B53" s="197" t="str">
        <f>IF('ハイライト(2年Q毎)'!$D$1="日本語",VLOOKUP(10,Sheet3!$A:$C,2,FALSE),VLOOKUP(10,Sheet3!$A:$C,3,FALSE))</f>
        <v>営業利益</v>
      </c>
      <c r="C53" s="113">
        <v>1938</v>
      </c>
      <c r="D53" s="78">
        <v>3483</v>
      </c>
      <c r="E53" s="100" t="s">
        <v>13</v>
      </c>
      <c r="F53" s="100" t="s">
        <v>13</v>
      </c>
      <c r="G53" s="100" t="s">
        <v>13</v>
      </c>
      <c r="H53" s="100" t="s">
        <v>13</v>
      </c>
      <c r="I53" s="100" t="s">
        <v>13</v>
      </c>
      <c r="J53" s="100" t="s">
        <v>13</v>
      </c>
      <c r="K53" s="100" t="s">
        <v>13</v>
      </c>
      <c r="L53" s="100" t="s">
        <v>13</v>
      </c>
      <c r="M53" s="107" t="s">
        <v>13</v>
      </c>
      <c r="N53" s="107" t="s">
        <v>13</v>
      </c>
      <c r="O53" s="107" t="s">
        <v>13</v>
      </c>
      <c r="P53" s="81"/>
    </row>
    <row r="54" spans="1:16" ht="11.25" customHeight="1">
      <c r="A54" s="39"/>
      <c r="B54" s="201" t="str">
        <f>IF('ハイライト(2年Q毎)'!$D$1="日本語",VLOOKUP(11,Sheet3!$A:$C,2,FALSE),VLOOKUP(11,Sheet3!$A:$C,3,FALSE))</f>
        <v>営業利益率</v>
      </c>
      <c r="C54" s="114">
        <v>9.7762717042586184E-2</v>
      </c>
      <c r="D54" s="84">
        <v>0.14459933589451757</v>
      </c>
      <c r="E54" s="101" t="s">
        <v>271</v>
      </c>
      <c r="F54" s="101" t="s">
        <v>271</v>
      </c>
      <c r="G54" s="101" t="s">
        <v>271</v>
      </c>
      <c r="H54" s="101" t="s">
        <v>271</v>
      </c>
      <c r="I54" s="101" t="s">
        <v>271</v>
      </c>
      <c r="J54" s="101" t="s">
        <v>271</v>
      </c>
      <c r="K54" s="101" t="s">
        <v>271</v>
      </c>
      <c r="L54" s="101" t="s">
        <v>271</v>
      </c>
      <c r="M54" s="108" t="s">
        <v>271</v>
      </c>
      <c r="N54" s="108" t="s">
        <v>271</v>
      </c>
      <c r="O54" s="108" t="s">
        <v>271</v>
      </c>
      <c r="P54" s="81"/>
    </row>
    <row r="55" spans="1:16" ht="9.25" customHeight="1">
      <c r="A55" s="41"/>
      <c r="B55" s="198"/>
      <c r="C55" s="115"/>
      <c r="D55" s="116"/>
      <c r="E55" s="192"/>
      <c r="F55" s="192"/>
      <c r="G55" s="192"/>
      <c r="H55" s="192"/>
      <c r="I55" s="192"/>
      <c r="J55" s="192"/>
      <c r="K55" s="192"/>
      <c r="L55" s="192"/>
      <c r="M55" s="192"/>
      <c r="N55" s="192"/>
      <c r="O55" s="192"/>
      <c r="P55" s="81"/>
    </row>
    <row r="56" spans="1:16" ht="15" customHeight="1">
      <c r="A56" s="117" t="s">
        <v>563</v>
      </c>
      <c r="B56" s="394" t="str">
        <f>IF('ハイライト(2年Q毎)'!$D$1="日本語",VLOOKUP(275,Sheet3!$A:$C,2,FALSE),VLOOKUP(275,Sheet3!$A:$C,3,FALSE))</f>
        <v>2019年12月期より「日本地域」、「北米地域」、「欧州地域」（中近東・アフリカを含む）、「中華圏地域」、「オセアニア地域」、「東南・南アジア地域」、「その他地域」として再編しました。これに伴い、「米州地域」に含めておりました南米子会社などを「その他地域」に移管しました。なお、2018年12月期のセグメント情報については、変更後の区分方法により作成したものを記載しております。</v>
      </c>
      <c r="C56" s="394"/>
      <c r="D56" s="394"/>
      <c r="E56" s="394"/>
      <c r="F56" s="394"/>
      <c r="G56" s="394"/>
      <c r="H56" s="394"/>
      <c r="I56" s="394"/>
      <c r="J56" s="394"/>
      <c r="K56" s="394"/>
      <c r="L56" s="394"/>
      <c r="M56" s="394"/>
      <c r="N56" s="394"/>
      <c r="O56" s="394"/>
      <c r="P56" s="81"/>
    </row>
    <row r="57" spans="1:16" ht="15" customHeight="1">
      <c r="A57" s="118"/>
      <c r="B57" s="394"/>
      <c r="C57" s="394"/>
      <c r="D57" s="394"/>
      <c r="E57" s="394"/>
      <c r="F57" s="394"/>
      <c r="G57" s="394"/>
      <c r="H57" s="394"/>
      <c r="I57" s="394"/>
      <c r="J57" s="394"/>
      <c r="K57" s="394"/>
      <c r="L57" s="394"/>
      <c r="M57" s="394"/>
      <c r="N57" s="394"/>
      <c r="O57" s="394"/>
      <c r="P57" s="81"/>
    </row>
    <row r="58" spans="1:16" ht="11.25" customHeight="1">
      <c r="A58" s="41"/>
      <c r="B58" s="394"/>
      <c r="C58" s="394"/>
      <c r="D58" s="394"/>
      <c r="E58" s="394"/>
      <c r="F58" s="394"/>
      <c r="G58" s="394"/>
      <c r="H58" s="394"/>
      <c r="I58" s="394"/>
      <c r="J58" s="394"/>
      <c r="K58" s="394"/>
      <c r="L58" s="394"/>
      <c r="M58" s="394"/>
      <c r="N58" s="394"/>
      <c r="O58" s="394"/>
      <c r="P58" s="81"/>
    </row>
    <row r="59" spans="1:16">
      <c r="A59" s="119" t="s">
        <v>270</v>
      </c>
      <c r="B59" s="56" t="str">
        <f>IF('ハイライト(2年Q毎)'!$D$1="日本語",VLOOKUP(8,Sheet3!$A:$C,2,FALSE),VLOOKUP(8,Sheet3!$A:$C,3,FALSE))</f>
        <v>主な指標等</v>
      </c>
      <c r="C59" s="196"/>
      <c r="D59" s="196"/>
      <c r="E59" s="196"/>
      <c r="F59" s="196"/>
      <c r="G59" s="196"/>
      <c r="H59" s="196"/>
      <c r="I59" s="196"/>
      <c r="J59" s="196"/>
      <c r="K59" s="196"/>
      <c r="L59" s="196"/>
      <c r="M59" s="196"/>
      <c r="N59" s="196"/>
      <c r="O59" s="196"/>
      <c r="P59" s="81"/>
    </row>
    <row r="60" spans="1:16" ht="33">
      <c r="A60" s="120"/>
      <c r="B60" s="121"/>
      <c r="C60" s="65" t="str">
        <f>IF('ハイライト(2年Q毎)'!$D$1="日本語",VLOOKUP(244,Sheet3!$A:$C,2,FALSE),VLOOKUP(244,Sheet3!$A:$C,3,FALSE))</f>
        <v>2010年
3月期</v>
      </c>
      <c r="D60" s="122" t="str">
        <f>IF('ハイライト(2年Q毎)'!$D$1="日本語",VLOOKUP(245,Sheet3!$A:$C,2,FALSE),VLOOKUP(245,Sheet3!$A:$C,3,FALSE))</f>
        <v>2011年
3月期</v>
      </c>
      <c r="E60" s="65" t="str">
        <f>IF('ハイライト(2年Q毎)'!$D$1="日本語",VLOOKUP(246,Sheet3!$A:$C,2,FALSE),VLOOKUP(246,Sheet3!$A:$C,3,FALSE))</f>
        <v>2012年
3月期</v>
      </c>
      <c r="F60" s="122" t="str">
        <f>IF('ハイライト(2年Q毎)'!$D$1="日本語",VLOOKUP(247,Sheet3!$A:$C,2,FALSE),VLOOKUP(247,Sheet3!$A:$C,3,FALSE))</f>
        <v>2013年
3月期</v>
      </c>
      <c r="G60" s="65" t="str">
        <f>IF('ハイライト(2年Q毎)'!$D$1="日本語",VLOOKUP(248,Sheet3!$A:$C,2,FALSE),VLOOKUP(248,Sheet3!$A:$C,3,FALSE))</f>
        <v>2014年
3月期</v>
      </c>
      <c r="H60" s="64" t="str">
        <f>IF('ハイライト(2年Q毎)'!$D$1="日本語",VLOOKUP(249,Sheet3!$A:$C,2,FALSE),VLOOKUP(249,Sheet3!$A:$C,3,FALSE))</f>
        <v>2014年
12月期 *1</v>
      </c>
      <c r="I60" s="65" t="str">
        <f>IF('ハイライト(2年Q毎)'!$D$1="日本語",VLOOKUP(250,Sheet3!$A:$C,2,FALSE),VLOOKUP(250,Sheet3!$A:$C,3,FALSE))</f>
        <v>2015年
12月期</v>
      </c>
      <c r="J60" s="122" t="str">
        <f>IF('ハイライト(2年Q毎)'!$D$1="日本語",VLOOKUP(251,Sheet3!$A:$C,2,FALSE),VLOOKUP(251,Sheet3!$A:$C,3,FALSE))</f>
        <v>2016年
12月期</v>
      </c>
      <c r="K60" s="65" t="str">
        <f>IF('ハイライト(2年Q毎)'!$D$1="日本語",VLOOKUP(252,Sheet3!$A:$C,2,FALSE),VLOOKUP(252,Sheet3!$A:$C,3,FALSE))</f>
        <v>2017年
12月期</v>
      </c>
      <c r="L60" s="66" t="str">
        <f>IF('ハイライト(2年Q毎)'!$D$1="日本語",VLOOKUP(253,Sheet3!$A:$C,2,FALSE),VLOOKUP(253,Sheet3!$A:$C,3,FALSE))</f>
        <v>2018年
12月期</v>
      </c>
      <c r="M60" s="66" t="str">
        <f>IF('ハイライト(2年Q毎)'!$D$1="日本語",VLOOKUP(281,Sheet3!$A:$C,2,FALSE),VLOOKUP(281,Sheet3!$A:$C,3,FALSE))</f>
        <v>2019年
12月期</v>
      </c>
      <c r="N60" s="66" t="str">
        <f>IF('ハイライト(2年Q毎)'!$D$1="日本語",VLOOKUP(282,Sheet3!$A:$C,2,FALSE),VLOOKUP(282,Sheet3!$A:$C,3,FALSE))</f>
        <v>2020年
12月期</v>
      </c>
      <c r="O60" s="66" t="s">
        <v>584</v>
      </c>
      <c r="P60" s="81"/>
    </row>
    <row r="61" spans="1:16" s="156" customFormat="1" ht="11.25" customHeight="1">
      <c r="A61" s="193" t="str">
        <f>IF('ハイライト(2年Q毎)'!$D$1="日本語",VLOOKUP(Sheet3!A277,Sheet3!$A:$C,2,FALSE),VLOOKUP(Sheet3!A277,Sheet3!$A:$C,3,FALSE))</f>
        <v>財務指標</v>
      </c>
      <c r="B61" s="136"/>
      <c r="C61" s="157"/>
      <c r="D61" s="67"/>
      <c r="E61" s="157"/>
      <c r="F61" s="67"/>
      <c r="G61" s="157"/>
      <c r="H61" s="67"/>
      <c r="I61" s="157"/>
      <c r="J61" s="67"/>
      <c r="K61" s="157"/>
      <c r="L61" s="158"/>
      <c r="M61" s="158"/>
      <c r="N61" s="158"/>
      <c r="O61" s="158"/>
      <c r="P61" s="91"/>
    </row>
    <row r="62" spans="1:16" s="31" customFormat="1" ht="11.25" customHeight="1">
      <c r="A62" s="388" t="str">
        <f>IF('ハイライト(2年Q毎)'!$D$1="日本語",VLOOKUP(Sheet3!A278,Sheet3!$A:$C,2,FALSE),VLOOKUP(Sheet3!A278,Sheet3!$A:$C,3,FALSE))</f>
        <v>営業利益</v>
      </c>
      <c r="B62" s="389" t="e">
        <f>IF('ハイライト(2年Q毎)'!$D$1="日本語",VLOOKUP(Sheet3!B278,Sheet3!$A:$C,2,FALSE),VLOOKUP(Sheet3!B278,Sheet3!$A:$C,3,FALSE))</f>
        <v>#N/A</v>
      </c>
      <c r="C62" s="151">
        <v>43</v>
      </c>
      <c r="D62" s="196">
        <v>49</v>
      </c>
      <c r="E62" s="170">
        <f>E5</f>
        <v>19628</v>
      </c>
      <c r="F62" s="170">
        <f t="shared" ref="F62:M62" si="0">F5</f>
        <v>18663</v>
      </c>
      <c r="G62" s="170">
        <f t="shared" si="0"/>
        <v>26516</v>
      </c>
      <c r="H62" s="170">
        <f t="shared" si="0"/>
        <v>30466</v>
      </c>
      <c r="I62" s="170">
        <f t="shared" si="0"/>
        <v>27448</v>
      </c>
      <c r="J62" s="170">
        <f t="shared" si="0"/>
        <v>25472</v>
      </c>
      <c r="K62" s="170">
        <f t="shared" si="0"/>
        <v>19571</v>
      </c>
      <c r="L62" s="170">
        <f t="shared" si="0"/>
        <v>10515</v>
      </c>
      <c r="M62" s="170">
        <f t="shared" si="0"/>
        <v>10634</v>
      </c>
      <c r="N62" s="184">
        <f t="shared" ref="N62" si="1">N5</f>
        <v>-3953</v>
      </c>
      <c r="O62" s="184">
        <f>O5</f>
        <v>21945</v>
      </c>
      <c r="P62" s="32"/>
    </row>
    <row r="63" spans="1:16" s="156" customFormat="1" ht="11.25" customHeight="1">
      <c r="A63" s="384" t="str">
        <f>IF('ハイライト(2年Q毎)'!$D$1="日本語",VLOOKUP(Sheet3!A279,Sheet3!$A:$C,2,FALSE),VLOOKUP(Sheet3!A279,Sheet3!$A:$C,3,FALSE))</f>
        <v>営業利益率</v>
      </c>
      <c r="B63" s="385" t="e">
        <f>IF('ハイライト(2年Q毎)'!$D$1="日本語",VLOOKUP(Sheet3!B279,Sheet3!$A:$C,2,FALSE),VLOOKUP(Sheet3!B279,Sheet3!$A:$C,3,FALSE))</f>
        <v>#N/A</v>
      </c>
      <c r="C63" s="110">
        <v>5357</v>
      </c>
      <c r="D63" s="137">
        <v>5604</v>
      </c>
      <c r="E63" s="171">
        <f>E6</f>
        <v>7.9000000000000001E-2</v>
      </c>
      <c r="F63" s="171">
        <f t="shared" ref="F63:M63" si="2">F6</f>
        <v>7.1999999999999995E-2</v>
      </c>
      <c r="G63" s="171">
        <f t="shared" si="2"/>
        <v>0.08</v>
      </c>
      <c r="H63" s="171">
        <f t="shared" si="2"/>
        <v>8.5999999999999993E-2</v>
      </c>
      <c r="I63" s="171">
        <f t="shared" si="2"/>
        <v>6.4000000000000001E-2</v>
      </c>
      <c r="J63" s="171">
        <f t="shared" si="2"/>
        <v>6.4000000000000001E-2</v>
      </c>
      <c r="K63" s="171">
        <f t="shared" si="2"/>
        <v>4.9000000000000002E-2</v>
      </c>
      <c r="L63" s="171">
        <f t="shared" si="2"/>
        <v>2.7194293724234604E-2</v>
      </c>
      <c r="M63" s="171">
        <f t="shared" si="2"/>
        <v>2.8128554424017987E-2</v>
      </c>
      <c r="N63" s="189">
        <f t="shared" ref="N63" si="3">N6</f>
        <v>-1.2023091147987736E-2</v>
      </c>
      <c r="O63" s="189">
        <f>O6</f>
        <v>5.4308283962166096E-2</v>
      </c>
      <c r="P63" s="91"/>
    </row>
    <row r="64" spans="1:16" s="31" customFormat="1" ht="11.25" customHeight="1">
      <c r="A64" s="390" t="str">
        <f>IF('ハイライト(2年Q毎)'!$D$1="日本語",VLOOKUP(Sheet3!A280,Sheet3!$A:$C,2,FALSE),VLOOKUP(Sheet3!A280,Sheet3!$A:$C,3,FALSE))</f>
        <v>ROA(総資産当期純利益率)</v>
      </c>
      <c r="B64" s="391" t="e">
        <f>IF('ハイライト(2年Q毎)'!$D$1="日本語",VLOOKUP(Sheet3!B280,Sheet3!$A:$C,2,FALSE),VLOOKUP(Sheet3!B280,Sheet3!$A:$C,3,FALSE))</f>
        <v>#N/A</v>
      </c>
      <c r="C64" s="141" t="s">
        <v>13</v>
      </c>
      <c r="D64" s="200" t="s">
        <v>13</v>
      </c>
      <c r="E64" s="142">
        <v>6.0999999999999999E-2</v>
      </c>
      <c r="F64" s="143">
        <v>0.06</v>
      </c>
      <c r="G64" s="142">
        <v>5.7000000000000002E-2</v>
      </c>
      <c r="H64" s="188">
        <v>6.6000000000000003E-2</v>
      </c>
      <c r="I64" s="144">
        <v>2.9000000000000001E-2</v>
      </c>
      <c r="J64" s="188">
        <v>4.4999999999999998E-2</v>
      </c>
      <c r="K64" s="144">
        <v>3.7999999999999999E-2</v>
      </c>
      <c r="L64" s="187">
        <v>-6.2E-2</v>
      </c>
      <c r="M64" s="187">
        <v>2.3E-2</v>
      </c>
      <c r="N64" s="187">
        <v>-0.05</v>
      </c>
      <c r="O64" s="187">
        <v>2.8000000000000001E-2</v>
      </c>
      <c r="P64" s="32"/>
    </row>
    <row r="65" spans="1:16" ht="11.25" customHeight="1">
      <c r="A65" s="193" t="str">
        <f>IF('ハイライト(2年Q毎)'!$D$1="日本語",VLOOKUP(Sheet3!A281,Sheet3!$A:$C,2,FALSE),VLOOKUP(Sheet3!A281,Sheet3!$A:$C,3,FALSE))</f>
        <v>その他の指標</v>
      </c>
      <c r="B65" s="68"/>
      <c r="C65" s="70"/>
      <c r="D65" s="123"/>
      <c r="E65" s="70"/>
      <c r="F65" s="123"/>
      <c r="G65" s="70"/>
      <c r="H65" s="123"/>
      <c r="I65" s="70"/>
      <c r="J65" s="123"/>
      <c r="K65" s="70"/>
      <c r="L65" s="71"/>
      <c r="M65" s="71"/>
      <c r="N65" s="71"/>
      <c r="O65" s="71"/>
      <c r="P65" s="81"/>
    </row>
    <row r="66" spans="1:16" s="90" customFormat="1" ht="11.25" customHeight="1">
      <c r="A66" s="386" t="str">
        <f>IF('ハイライト(2年Q毎)'!$D$1="日本語",VLOOKUP(Sheet3!A223,Sheet3!$A:$C,2,FALSE),VLOOKUP(Sheet3!A223,Sheet3!$A:$C,3,FALSE))</f>
        <v>1株当たり当期純利益</v>
      </c>
      <c r="B66" s="387"/>
      <c r="C66" s="124">
        <v>43.9</v>
      </c>
      <c r="D66" s="125">
        <v>58.26</v>
      </c>
      <c r="E66" s="124">
        <v>66.55</v>
      </c>
      <c r="F66" s="125">
        <v>72.650000000000006</v>
      </c>
      <c r="G66" s="124">
        <v>84.96</v>
      </c>
      <c r="H66" s="125">
        <v>117.4</v>
      </c>
      <c r="I66" s="124">
        <v>53.93</v>
      </c>
      <c r="J66" s="125">
        <v>82.01</v>
      </c>
      <c r="K66" s="124">
        <v>68.33</v>
      </c>
      <c r="L66" s="126">
        <v>-107.59</v>
      </c>
      <c r="M66" s="126">
        <v>37.909999999999997</v>
      </c>
      <c r="N66" s="126">
        <v>-88.17</v>
      </c>
      <c r="O66" s="126">
        <v>51.38</v>
      </c>
      <c r="P66" s="89"/>
    </row>
    <row r="67" spans="1:16" ht="11.25" customHeight="1">
      <c r="A67" s="384" t="str">
        <f>IF('ハイライト(2年Q毎)'!$D$1="日本語",VLOOKUP(Sheet3!A224,Sheet3!$A:$C,2,FALSE),VLOOKUP(Sheet3!A224,Sheet3!$A:$C,3,FALSE))</f>
        <v>潜在株式調整後
1株当たり当期純利益</v>
      </c>
      <c r="B67" s="385"/>
      <c r="C67" s="127" t="s">
        <v>13</v>
      </c>
      <c r="D67" s="128" t="s">
        <v>13</v>
      </c>
      <c r="E67" s="127" t="s">
        <v>13</v>
      </c>
      <c r="F67" s="128" t="s">
        <v>13</v>
      </c>
      <c r="G67" s="127">
        <v>84.56</v>
      </c>
      <c r="H67" s="128">
        <v>110.91</v>
      </c>
      <c r="I67" s="127">
        <v>50.88</v>
      </c>
      <c r="J67" s="128">
        <v>77.41</v>
      </c>
      <c r="K67" s="127">
        <v>64.42</v>
      </c>
      <c r="L67" s="129" t="s">
        <v>13</v>
      </c>
      <c r="M67" s="129">
        <v>37.47</v>
      </c>
      <c r="N67" s="129" t="s">
        <v>13</v>
      </c>
      <c r="O67" s="129">
        <v>51.33</v>
      </c>
      <c r="P67" s="81"/>
    </row>
    <row r="68" spans="1:16" ht="11.25" customHeight="1">
      <c r="A68" s="198"/>
      <c r="B68" s="199" t="str">
        <f>IF('ハイライト(2年Q毎)'!$D$1="日本語",VLOOKUP(Sheet3!A231,Sheet3!$A:$C,2,FALSE),VLOOKUP(Sheet3!A231,Sheet3!$A:$C,3,FALSE))</f>
        <v>1株当たり純資産</v>
      </c>
      <c r="C68" s="177"/>
      <c r="D68" s="178"/>
      <c r="E68" s="177">
        <v>569.39</v>
      </c>
      <c r="F68" s="178">
        <v>685.1</v>
      </c>
      <c r="G68" s="177">
        <v>834.68</v>
      </c>
      <c r="H68" s="178">
        <v>1058.94</v>
      </c>
      <c r="I68" s="177">
        <v>1045.02</v>
      </c>
      <c r="J68" s="178">
        <v>1053.28</v>
      </c>
      <c r="K68" s="177">
        <v>1051.45</v>
      </c>
      <c r="L68" s="179">
        <v>873.43</v>
      </c>
      <c r="M68" s="179">
        <v>830.4</v>
      </c>
      <c r="N68" s="179">
        <v>689.57</v>
      </c>
      <c r="O68" s="179">
        <v>798.08</v>
      </c>
      <c r="P68" s="81"/>
    </row>
    <row r="69" spans="1:16" ht="11.25" customHeight="1">
      <c r="A69" s="384" t="str">
        <f>IF('ハイライト(2年Q毎)'!$D$1="日本語",VLOOKUP(Sheet3!A225,Sheet3!$A:$C,2,FALSE),VLOOKUP(Sheet3!A225,Sheet3!$A:$C,3,FALSE))</f>
        <v>ROE(自己資本当期純利益率)</v>
      </c>
      <c r="B69" s="385"/>
      <c r="C69" s="133">
        <v>8.8381667787464853</v>
      </c>
      <c r="D69" s="134">
        <v>11.091527779409278</v>
      </c>
      <c r="E69" s="133">
        <v>12.2</v>
      </c>
      <c r="F69" s="134">
        <v>11.6</v>
      </c>
      <c r="G69" s="133">
        <v>11.2</v>
      </c>
      <c r="H69" s="134">
        <v>12.4</v>
      </c>
      <c r="I69" s="133">
        <v>5.0999999999999996</v>
      </c>
      <c r="J69" s="134">
        <v>7.8</v>
      </c>
      <c r="K69" s="133">
        <v>6.5</v>
      </c>
      <c r="L69" s="135">
        <v>-11.2</v>
      </c>
      <c r="M69" s="135">
        <v>4.5</v>
      </c>
      <c r="N69" s="135">
        <v>-11.6</v>
      </c>
      <c r="O69" s="135">
        <v>6.9</v>
      </c>
      <c r="P69" s="81"/>
    </row>
    <row r="70" spans="1:16" s="176" customFormat="1" ht="11.25" hidden="1" customHeight="1">
      <c r="A70" s="392" t="str">
        <f>IF('ハイライト(2年Q毎)'!$D$1="日本語",VLOOKUP(Sheet3!A226,Sheet3!$A:$C,2,FALSE),VLOOKUP(Sheet3!A226,Sheet3!$A:$C,3,FALSE))</f>
        <v>総資産当期純利益率</v>
      </c>
      <c r="B70" s="393"/>
      <c r="C70" s="172">
        <v>4.5999999999999996</v>
      </c>
      <c r="D70" s="173">
        <v>5.7</v>
      </c>
      <c r="E70" s="172">
        <v>6.1</v>
      </c>
      <c r="F70" s="173">
        <v>6</v>
      </c>
      <c r="G70" s="172">
        <v>5.7</v>
      </c>
      <c r="H70" s="173">
        <v>6.6</v>
      </c>
      <c r="I70" s="172">
        <v>2.9</v>
      </c>
      <c r="J70" s="173">
        <v>4.5</v>
      </c>
      <c r="K70" s="172">
        <v>3.8</v>
      </c>
      <c r="L70" s="174">
        <v>-6.2</v>
      </c>
      <c r="M70" s="174">
        <v>2.2999999999999998</v>
      </c>
      <c r="N70" s="174">
        <v>-5</v>
      </c>
      <c r="O70" s="174">
        <v>-5</v>
      </c>
      <c r="P70" s="175"/>
    </row>
    <row r="71" spans="1:16" s="176" customFormat="1" ht="11.25" hidden="1" customHeight="1">
      <c r="A71" s="392" t="str">
        <f>IF('ハイライト(2年Q毎)'!$D$1="日本語",VLOOKUP(Sheet3!A227,Sheet3!$A:$C,2,FALSE),VLOOKUP(Sheet3!A227,Sheet3!$A:$C,3,FALSE))</f>
        <v>総資産経常利益率</v>
      </c>
      <c r="B71" s="393"/>
      <c r="C71" s="172">
        <v>10.136432081031387</v>
      </c>
      <c r="D71" s="173">
        <v>10.098258769942982</v>
      </c>
      <c r="E71" s="172">
        <v>9.5</v>
      </c>
      <c r="F71" s="173">
        <v>9</v>
      </c>
      <c r="G71" s="172">
        <v>9.6</v>
      </c>
      <c r="H71" s="173">
        <v>10.199999999999999</v>
      </c>
      <c r="I71" s="172">
        <v>6.4</v>
      </c>
      <c r="J71" s="173">
        <v>6.8</v>
      </c>
      <c r="K71" s="172">
        <v>6.3</v>
      </c>
      <c r="L71" s="174">
        <v>2.7</v>
      </c>
      <c r="M71" s="174">
        <v>3.3</v>
      </c>
      <c r="N71" s="174">
        <v>3.3</v>
      </c>
      <c r="O71" s="174">
        <v>3.3</v>
      </c>
      <c r="P71" s="175"/>
    </row>
    <row r="72" spans="1:16" s="176" customFormat="1" ht="11.25" hidden="1" customHeight="1">
      <c r="A72" s="392" t="str">
        <f>IF('ハイライト(2年Q毎)'!$D$1="日本語",VLOOKUP(Sheet3!A228,Sheet3!$A:$C,2,FALSE),VLOOKUP(Sheet3!A228,Sheet3!$A:$C,3,FALSE))</f>
        <v>売上高営業利益率</v>
      </c>
      <c r="B72" s="393"/>
      <c r="C72" s="172">
        <v>7.8354516704657815</v>
      </c>
      <c r="D72" s="173">
        <v>9.1666650090698969</v>
      </c>
      <c r="E72" s="172">
        <v>7.9</v>
      </c>
      <c r="F72" s="173">
        <v>7.2</v>
      </c>
      <c r="G72" s="172">
        <v>8</v>
      </c>
      <c r="H72" s="173">
        <v>8.6</v>
      </c>
      <c r="I72" s="172">
        <v>6.4</v>
      </c>
      <c r="J72" s="173">
        <v>6.4</v>
      </c>
      <c r="K72" s="172">
        <v>4.9000000000000004</v>
      </c>
      <c r="L72" s="174">
        <v>2.7</v>
      </c>
      <c r="M72" s="174">
        <v>2.8</v>
      </c>
      <c r="N72" s="174">
        <v>-1.2</v>
      </c>
      <c r="O72" s="174">
        <v>-1.2</v>
      </c>
      <c r="P72" s="175"/>
    </row>
    <row r="73" spans="1:16" ht="11.25" customHeight="1">
      <c r="A73" s="388" t="str">
        <f>IF('ハイライト(2年Q毎)'!$D$1="日本語",VLOOKUP(Sheet3!A230,Sheet3!$A:$C,2,FALSE),VLOOKUP(Sheet3!A230,Sheet3!$A:$C,3,FALSE))</f>
        <v>自己資本比率</v>
      </c>
      <c r="B73" s="389"/>
      <c r="C73" s="130">
        <v>53.939367578623873</v>
      </c>
      <c r="D73" s="131">
        <v>49.566271335614019</v>
      </c>
      <c r="E73" s="130">
        <v>50.84</v>
      </c>
      <c r="F73" s="131">
        <v>53.07</v>
      </c>
      <c r="G73" s="130">
        <v>49.9</v>
      </c>
      <c r="H73" s="131">
        <v>56.49</v>
      </c>
      <c r="I73" s="130">
        <v>57.8</v>
      </c>
      <c r="J73" s="131">
        <v>58.3</v>
      </c>
      <c r="K73" s="130">
        <v>57.3</v>
      </c>
      <c r="L73" s="132">
        <v>54.1</v>
      </c>
      <c r="M73" s="132">
        <v>48</v>
      </c>
      <c r="N73" s="132">
        <v>37.9</v>
      </c>
      <c r="O73" s="132">
        <v>42.2</v>
      </c>
      <c r="P73" s="81"/>
    </row>
    <row r="74" spans="1:16" ht="11.25" customHeight="1">
      <c r="A74" s="384" t="str">
        <f>IF('ハイライト(2年Q毎)'!$D$1="日本語",VLOOKUP(Sheet3!A229,Sheet3!$A:$C,2,FALSE),VLOOKUP(Sheet3!A229,Sheet3!$A:$C,3,FALSE))</f>
        <v>株価収益率</v>
      </c>
      <c r="B74" s="385"/>
      <c r="C74" s="133">
        <v>20.8</v>
      </c>
      <c r="D74" s="134">
        <v>19.100000000000001</v>
      </c>
      <c r="E74" s="165" t="s">
        <v>553</v>
      </c>
      <c r="F74" s="166" t="s">
        <v>554</v>
      </c>
      <c r="G74" s="165" t="s">
        <v>555</v>
      </c>
      <c r="H74" s="166" t="s">
        <v>556</v>
      </c>
      <c r="I74" s="165" t="s">
        <v>557</v>
      </c>
      <c r="J74" s="166" t="s">
        <v>558</v>
      </c>
      <c r="K74" s="165" t="s">
        <v>559</v>
      </c>
      <c r="L74" s="147" t="s">
        <v>271</v>
      </c>
      <c r="M74" s="147" t="s">
        <v>560</v>
      </c>
      <c r="N74" s="147" t="s">
        <v>13</v>
      </c>
      <c r="O74" s="147" t="s">
        <v>585</v>
      </c>
      <c r="P74" s="81"/>
    </row>
    <row r="75" spans="1:16" ht="11.25" hidden="1" customHeight="1">
      <c r="A75" s="388" t="str">
        <f>IF('ハイライト(2年Q毎)'!$D$1="日本語",VLOOKUP(Sheet3!A230,Sheet3!$A:$C,2,FALSE),VLOOKUP(Sheet3!A230,Sheet3!$A:$C,3,FALSE))</f>
        <v>自己資本比率</v>
      </c>
      <c r="B75" s="389"/>
      <c r="C75" s="130">
        <v>53.939367578623873</v>
      </c>
      <c r="D75" s="131">
        <v>49.566271335614019</v>
      </c>
      <c r="E75" s="130">
        <v>50.84</v>
      </c>
      <c r="F75" s="131">
        <v>53.07</v>
      </c>
      <c r="G75" s="130">
        <v>49.9</v>
      </c>
      <c r="H75" s="131">
        <v>56.49</v>
      </c>
      <c r="I75" s="130">
        <v>57.8</v>
      </c>
      <c r="J75" s="131">
        <v>58.3</v>
      </c>
      <c r="K75" s="130">
        <v>57.3</v>
      </c>
      <c r="L75" s="132">
        <v>54.1</v>
      </c>
      <c r="M75" s="132">
        <v>48</v>
      </c>
      <c r="N75" s="132">
        <v>37.9</v>
      </c>
      <c r="O75" s="132">
        <v>37.9</v>
      </c>
      <c r="P75" s="81"/>
    </row>
    <row r="76" spans="1:16" ht="11.25" hidden="1" customHeight="1">
      <c r="A76" s="382"/>
      <c r="B76" s="383"/>
      <c r="C76" s="148"/>
      <c r="D76" s="149"/>
      <c r="E76" s="148"/>
      <c r="F76" s="149"/>
      <c r="G76" s="148"/>
      <c r="H76" s="149"/>
      <c r="I76" s="148"/>
      <c r="J76" s="149"/>
      <c r="K76" s="148"/>
      <c r="L76" s="150"/>
      <c r="M76" s="150"/>
      <c r="N76" s="150"/>
      <c r="O76" s="150"/>
      <c r="P76" s="81"/>
    </row>
    <row r="77" spans="1:16" s="31" customFormat="1" ht="11.25" customHeight="1">
      <c r="A77" s="180" t="str">
        <f>IF('ハイライト(2年Q毎)'!$D$1="日本語",VLOOKUP(Sheet3!A232,Sheet3!$A:$C,2,FALSE),VLOOKUP(Sheet3!A232,Sheet3!$A:$C,3,FALSE))</f>
        <v>配当の状況</v>
      </c>
      <c r="B77" s="140"/>
      <c r="C77" s="181"/>
      <c r="D77" s="182"/>
      <c r="E77" s="181"/>
      <c r="F77" s="182"/>
      <c r="G77" s="181"/>
      <c r="H77" s="182"/>
      <c r="I77" s="181"/>
      <c r="J77" s="182"/>
      <c r="K77" s="181"/>
      <c r="L77" s="183"/>
      <c r="M77" s="183"/>
      <c r="N77" s="183"/>
      <c r="O77" s="183"/>
      <c r="P77" s="32"/>
    </row>
    <row r="78" spans="1:16" s="156" customFormat="1" ht="11.25" customHeight="1">
      <c r="A78" s="384" t="str">
        <f>IF('ハイライト(2年Q毎)'!$D$1="日本語",VLOOKUP(Sheet3!A233,Sheet3!$A:$C,2,FALSE),VLOOKUP(Sheet3!A233,Sheet3!$A:$C,3,FALSE))</f>
        <v>年間配当金</v>
      </c>
      <c r="B78" s="385"/>
      <c r="C78" s="153">
        <v>10</v>
      </c>
      <c r="D78" s="154">
        <v>10</v>
      </c>
      <c r="E78" s="153">
        <v>12</v>
      </c>
      <c r="F78" s="154">
        <v>12</v>
      </c>
      <c r="G78" s="153">
        <v>17</v>
      </c>
      <c r="H78" s="154">
        <v>23.5</v>
      </c>
      <c r="I78" s="153">
        <v>23.5</v>
      </c>
      <c r="J78" s="154">
        <v>23.5</v>
      </c>
      <c r="K78" s="153">
        <v>23.5</v>
      </c>
      <c r="L78" s="155">
        <v>24</v>
      </c>
      <c r="M78" s="155">
        <v>30</v>
      </c>
      <c r="N78" s="155">
        <v>24</v>
      </c>
      <c r="O78" s="155">
        <v>24</v>
      </c>
      <c r="P78" s="91"/>
    </row>
    <row r="79" spans="1:16" s="31" customFormat="1" ht="11.25" customHeight="1">
      <c r="A79" s="388" t="str">
        <f>IF('ハイライト(2年Q毎)'!$D$1="日本語",VLOOKUP(Sheet3!A234,Sheet3!$A:$C,2,FALSE),VLOOKUP(Sheet3!A234,Sheet3!$A:$C,3,FALSE))</f>
        <v>配当金総額（合計）</v>
      </c>
      <c r="B79" s="389"/>
      <c r="C79" s="109">
        <v>1896</v>
      </c>
      <c r="D79" s="190">
        <v>1896</v>
      </c>
      <c r="E79" s="109">
        <v>2275</v>
      </c>
      <c r="F79" s="190">
        <v>2275</v>
      </c>
      <c r="G79" s="109">
        <v>3227</v>
      </c>
      <c r="H79" s="190">
        <v>4460</v>
      </c>
      <c r="I79" s="109">
        <v>4460</v>
      </c>
      <c r="J79" s="190">
        <v>4460</v>
      </c>
      <c r="K79" s="109">
        <v>4460</v>
      </c>
      <c r="L79" s="191">
        <v>4528</v>
      </c>
      <c r="M79" s="191">
        <v>5555.1171539999996</v>
      </c>
      <c r="N79" s="191">
        <v>4393</v>
      </c>
      <c r="O79" s="191">
        <v>4392</v>
      </c>
      <c r="P79" s="32"/>
    </row>
    <row r="80" spans="1:16" s="156" customFormat="1" ht="11.25" customHeight="1">
      <c r="A80" s="384" t="str">
        <f>IF('ハイライト(2年Q毎)'!$D$1="日本語",VLOOKUP(Sheet3!A235,Sheet3!$A:$C,2,FALSE),VLOOKUP(Sheet3!A235,Sheet3!$A:$C,3,FALSE))</f>
        <v>配当性向（連結）</v>
      </c>
      <c r="B80" s="385"/>
      <c r="C80" s="133">
        <v>22.8</v>
      </c>
      <c r="D80" s="134">
        <v>17.2</v>
      </c>
      <c r="E80" s="133">
        <v>18</v>
      </c>
      <c r="F80" s="134">
        <v>16.5</v>
      </c>
      <c r="G80" s="133">
        <v>20</v>
      </c>
      <c r="H80" s="134">
        <v>20</v>
      </c>
      <c r="I80" s="133">
        <v>43.6</v>
      </c>
      <c r="J80" s="134">
        <v>28.7</v>
      </c>
      <c r="K80" s="133">
        <v>34.4</v>
      </c>
      <c r="L80" s="147" t="s">
        <v>271</v>
      </c>
      <c r="M80" s="147">
        <v>79.099999999999994</v>
      </c>
      <c r="N80" s="147" t="s">
        <v>13</v>
      </c>
      <c r="O80" s="147">
        <v>46.7</v>
      </c>
      <c r="P80" s="91"/>
    </row>
    <row r="81" spans="1:16" s="31" customFormat="1" ht="11.25" customHeight="1">
      <c r="A81" s="390" t="str">
        <f>IF('ハイライト(2年Q毎)'!$D$1="日本語",VLOOKUP(Sheet3!A236,Sheet3!$A:$C,2,FALSE),VLOOKUP(Sheet3!A236,Sheet3!$A:$C,3,FALSE))</f>
        <v>純資産配当率（連結）</v>
      </c>
      <c r="B81" s="391"/>
      <c r="C81" s="130">
        <v>2</v>
      </c>
      <c r="D81" s="131">
        <v>1.9</v>
      </c>
      <c r="E81" s="130">
        <v>2.2000000000000002</v>
      </c>
      <c r="F81" s="131">
        <v>1.9</v>
      </c>
      <c r="G81" s="130">
        <v>2.2000000000000002</v>
      </c>
      <c r="H81" s="131">
        <v>2.5</v>
      </c>
      <c r="I81" s="130">
        <v>2.2000000000000002</v>
      </c>
      <c r="J81" s="131">
        <v>2.2000000000000002</v>
      </c>
      <c r="K81" s="130">
        <v>2.2000000000000002</v>
      </c>
      <c r="L81" s="132">
        <v>2.5</v>
      </c>
      <c r="M81" s="132">
        <v>3.5</v>
      </c>
      <c r="N81" s="132">
        <v>3.2</v>
      </c>
      <c r="O81" s="132">
        <v>3.2</v>
      </c>
      <c r="P81" s="32"/>
    </row>
    <row r="82" spans="1:16" s="156" customFormat="1" ht="11.25" customHeight="1">
      <c r="A82" s="193" t="str">
        <f>IF('ハイライト(2年Q毎)'!$D$1="日本語",VLOOKUP(Sheet3!A284,Sheet3!$A:$C,2,FALSE),VLOOKUP(Sheet3!A284,Sheet3!$A:$C,3,FALSE))</f>
        <v>その他</v>
      </c>
      <c r="B82" s="136"/>
      <c r="C82" s="157"/>
      <c r="D82" s="67"/>
      <c r="E82" s="157"/>
      <c r="F82" s="67"/>
      <c r="G82" s="157"/>
      <c r="H82" s="67"/>
      <c r="I82" s="157"/>
      <c r="J82" s="67"/>
      <c r="K82" s="157"/>
      <c r="L82" s="158"/>
      <c r="M82" s="158"/>
      <c r="N82" s="158"/>
      <c r="O82" s="158"/>
      <c r="P82" s="91"/>
    </row>
    <row r="83" spans="1:16" s="31" customFormat="1" ht="11.25" customHeight="1">
      <c r="A83" s="388" t="str">
        <f>IF('ハイライト(2年Q毎)'!$D$1="日本語",VLOOKUP(Sheet3!A238,Sheet3!$A:$C,2,FALSE),VLOOKUP(Sheet3!A238,Sheet3!$A:$C,3,FALSE))</f>
        <v>連結子会社数</v>
      </c>
      <c r="B83" s="389"/>
      <c r="C83" s="151">
        <v>43</v>
      </c>
      <c r="D83" s="196">
        <v>49</v>
      </c>
      <c r="E83" s="151">
        <v>51</v>
      </c>
      <c r="F83" s="196">
        <v>48</v>
      </c>
      <c r="G83" s="151">
        <v>50</v>
      </c>
      <c r="H83" s="196">
        <v>48</v>
      </c>
      <c r="I83" s="151">
        <v>46</v>
      </c>
      <c r="J83" s="196">
        <v>51</v>
      </c>
      <c r="K83" s="151">
        <v>54</v>
      </c>
      <c r="L83" s="152">
        <v>52</v>
      </c>
      <c r="M83" s="152">
        <v>56</v>
      </c>
      <c r="N83" s="152">
        <v>62</v>
      </c>
      <c r="O83" s="152">
        <v>66</v>
      </c>
      <c r="P83" s="32"/>
    </row>
    <row r="84" spans="1:16" s="156" customFormat="1" ht="11.25" customHeight="1">
      <c r="A84" s="384" t="str">
        <f>IF('ハイライト(2年Q毎)'!$D$1="日本語",VLOOKUP(Sheet3!A239,Sheet3!$A:$C,2,FALSE),VLOOKUP(Sheet3!A239,Sheet3!$A:$C,3,FALSE))</f>
        <v>連結従業員数</v>
      </c>
      <c r="B84" s="385"/>
      <c r="C84" s="110">
        <v>5357</v>
      </c>
      <c r="D84" s="137">
        <v>5604</v>
      </c>
      <c r="E84" s="110">
        <v>5906</v>
      </c>
      <c r="F84" s="137">
        <v>5937</v>
      </c>
      <c r="G84" s="110">
        <v>6585</v>
      </c>
      <c r="H84" s="137">
        <v>7484</v>
      </c>
      <c r="I84" s="110">
        <v>7263</v>
      </c>
      <c r="J84" s="137">
        <v>7864</v>
      </c>
      <c r="K84" s="110">
        <v>8586</v>
      </c>
      <c r="L84" s="138">
        <v>8823</v>
      </c>
      <c r="M84" s="138">
        <v>9039</v>
      </c>
      <c r="N84" s="138">
        <v>8904</v>
      </c>
      <c r="O84" s="138">
        <v>8861</v>
      </c>
      <c r="P84" s="91"/>
    </row>
    <row r="85" spans="1:16" s="160" customFormat="1" ht="11.25" hidden="1" customHeight="1">
      <c r="A85" s="395" t="str">
        <f>IF('ハイライト(2年Q毎)'!$D$1="日本語",VLOOKUP(Sheet3!A240,Sheet3!$A:$C,2,FALSE),VLOOKUP(Sheet3!A240,Sheet3!$A:$C,3,FALSE))</f>
        <v>連結直営店舗数</v>
      </c>
      <c r="B85" s="396"/>
      <c r="C85" s="161" t="s">
        <v>13</v>
      </c>
      <c r="D85" s="202" t="s">
        <v>13</v>
      </c>
      <c r="E85" s="162">
        <v>159</v>
      </c>
      <c r="F85" s="163">
        <v>219</v>
      </c>
      <c r="G85" s="162">
        <v>318</v>
      </c>
      <c r="H85" s="163">
        <v>381</v>
      </c>
      <c r="I85" s="162">
        <v>444</v>
      </c>
      <c r="J85" s="163">
        <v>867</v>
      </c>
      <c r="K85" s="162">
        <v>876</v>
      </c>
      <c r="L85" s="164">
        <v>899</v>
      </c>
      <c r="M85" s="164">
        <v>989</v>
      </c>
      <c r="N85" s="164"/>
      <c r="O85" s="164"/>
      <c r="P85" s="159"/>
    </row>
    <row r="86" spans="1:16" s="31" customFormat="1" ht="11.25" customHeight="1">
      <c r="A86" s="390" t="str">
        <f>IF('ハイライト(2年Q毎)'!$D$1="日本語",VLOOKUP(Sheet3!A241,Sheet3!$A:$C,2,FALSE),VLOOKUP(Sheet3!A241,Sheet3!$A:$C,3,FALSE))</f>
        <v>連結売上高DTC比率</v>
      </c>
      <c r="B86" s="391"/>
      <c r="C86" s="141" t="s">
        <v>13</v>
      </c>
      <c r="D86" s="200" t="s">
        <v>13</v>
      </c>
      <c r="E86" s="142">
        <v>4.1000000000000002E-2</v>
      </c>
      <c r="F86" s="143">
        <v>5.6000000000000001E-2</v>
      </c>
      <c r="G86" s="142">
        <v>7.3999999999999996E-2</v>
      </c>
      <c r="H86" s="188">
        <v>0.107</v>
      </c>
      <c r="I86" s="144">
        <v>0.13</v>
      </c>
      <c r="J86" s="188">
        <v>0.19500000000000001</v>
      </c>
      <c r="K86" s="144">
        <v>0.214</v>
      </c>
      <c r="L86" s="187">
        <v>0.25700000000000001</v>
      </c>
      <c r="M86" s="187">
        <v>0.30399999999999999</v>
      </c>
      <c r="N86" s="187">
        <v>0.33200000000000002</v>
      </c>
      <c r="O86" s="187">
        <v>0.32800000000000001</v>
      </c>
      <c r="P86" s="32"/>
    </row>
    <row r="87" spans="1:16" ht="11.25" customHeight="1">
      <c r="A87" s="81"/>
      <c r="B87" s="139"/>
      <c r="C87" s="46"/>
      <c r="D87" s="46"/>
      <c r="E87" s="145"/>
      <c r="F87" s="145"/>
      <c r="G87" s="145"/>
      <c r="H87" s="116"/>
      <c r="I87" s="116"/>
      <c r="J87" s="116"/>
      <c r="K87" s="116"/>
      <c r="L87" s="116"/>
      <c r="M87" s="116"/>
      <c r="N87" s="116"/>
      <c r="O87" s="116"/>
      <c r="P87" s="81"/>
    </row>
    <row r="88" spans="1:16" ht="15" customHeight="1">
      <c r="A88" s="117" t="s">
        <v>564</v>
      </c>
      <c r="B88" s="394" t="str">
        <f>IF('ハイライト(2年Q毎)'!$D$1="日本語",VLOOKUP(270,Sheet3!$A:$C,2,FALSE),VLOOKUP(270,Sheet3!$A:$C,3,FALSE))</f>
        <v>2014年12月期は決算期変更の経過期間となることから株式会社アシックスおよび国内連結子会社は 2014年4月～12月の9ヶ月間、海外連結子会社は 2014年1月～12月の 12ヶ月間を連結対象期間としております。</v>
      </c>
      <c r="C88" s="394"/>
      <c r="D88" s="394"/>
      <c r="E88" s="394"/>
      <c r="F88" s="394"/>
      <c r="G88" s="394"/>
      <c r="H88" s="394"/>
      <c r="I88" s="394"/>
      <c r="J88" s="394"/>
      <c r="K88" s="394"/>
      <c r="L88" s="394"/>
      <c r="M88" s="394"/>
      <c r="N88" s="394"/>
      <c r="O88" s="394"/>
      <c r="P88" s="81"/>
    </row>
    <row r="89" spans="1:16" ht="15" customHeight="1">
      <c r="A89" s="118"/>
      <c r="B89" s="394"/>
      <c r="C89" s="394"/>
      <c r="D89" s="394"/>
      <c r="E89" s="394"/>
      <c r="F89" s="394"/>
      <c r="G89" s="394"/>
      <c r="H89" s="394"/>
      <c r="I89" s="394"/>
      <c r="J89" s="394"/>
      <c r="K89" s="394"/>
      <c r="L89" s="394"/>
      <c r="M89" s="394"/>
      <c r="N89" s="394"/>
      <c r="O89" s="394"/>
    </row>
    <row r="90" spans="1:16" ht="11.25" customHeight="1">
      <c r="A90" s="118"/>
      <c r="B90" s="118"/>
      <c r="C90" s="41"/>
      <c r="D90" s="41"/>
      <c r="E90" s="41"/>
      <c r="F90" s="41"/>
      <c r="G90" s="41"/>
      <c r="H90" s="41"/>
      <c r="I90" s="41"/>
      <c r="J90" s="41"/>
      <c r="K90" s="41"/>
      <c r="L90" s="41"/>
      <c r="M90" s="41"/>
      <c r="N90" s="41"/>
      <c r="O90" s="41"/>
    </row>
    <row r="91" spans="1:16" ht="11.25" customHeight="1">
      <c r="A91" s="118"/>
      <c r="B91" s="118"/>
      <c r="C91" s="41"/>
      <c r="D91" s="41"/>
      <c r="E91" s="41"/>
      <c r="F91" s="41"/>
      <c r="G91" s="41"/>
      <c r="H91" s="41"/>
      <c r="I91" s="41"/>
      <c r="J91" s="41"/>
      <c r="K91" s="41"/>
      <c r="L91" s="41"/>
      <c r="M91" s="41"/>
      <c r="N91" s="41"/>
      <c r="O91" s="41"/>
    </row>
    <row r="92" spans="1:16" ht="11.25" customHeight="1">
      <c r="A92" s="118"/>
      <c r="B92" s="118"/>
      <c r="C92" s="41"/>
      <c r="D92" s="41"/>
      <c r="E92" s="41"/>
      <c r="F92" s="41"/>
      <c r="G92" s="41"/>
      <c r="H92" s="41"/>
      <c r="I92" s="41"/>
      <c r="J92" s="41"/>
      <c r="K92" s="41"/>
      <c r="L92" s="41"/>
      <c r="M92" s="41"/>
      <c r="N92" s="41"/>
      <c r="O92" s="41"/>
    </row>
    <row r="93" spans="1:16" ht="11.25" customHeight="1">
      <c r="A93" s="118"/>
      <c r="B93" s="118"/>
      <c r="C93" s="32"/>
      <c r="D93" s="32"/>
      <c r="E93" s="32"/>
      <c r="F93" s="32"/>
      <c r="G93" s="32"/>
      <c r="H93" s="32"/>
      <c r="I93" s="32"/>
      <c r="J93" s="32"/>
      <c r="K93" s="32"/>
      <c r="L93" s="32"/>
      <c r="M93" s="32"/>
      <c r="N93" s="32"/>
      <c r="O93" s="32"/>
    </row>
    <row r="94" spans="1:16" ht="11.25" customHeight="1">
      <c r="A94" s="118"/>
      <c r="B94" s="118"/>
      <c r="C94" s="32"/>
      <c r="D94" s="32"/>
      <c r="E94" s="32"/>
      <c r="F94" s="32"/>
      <c r="G94" s="32"/>
      <c r="H94" s="32"/>
      <c r="I94" s="32"/>
      <c r="J94" s="32"/>
      <c r="K94" s="32"/>
      <c r="L94" s="32"/>
      <c r="M94" s="32"/>
      <c r="N94" s="32"/>
      <c r="O94" s="32"/>
    </row>
    <row r="95" spans="1:16" ht="11.25" customHeight="1">
      <c r="A95" s="118"/>
      <c r="B95" s="118"/>
      <c r="C95" s="32"/>
      <c r="D95" s="32"/>
      <c r="E95" s="32"/>
      <c r="F95" s="32"/>
      <c r="G95" s="32"/>
      <c r="H95" s="32"/>
      <c r="I95" s="32"/>
      <c r="J95" s="32"/>
      <c r="K95" s="32"/>
      <c r="L95" s="32"/>
      <c r="M95" s="32"/>
      <c r="N95" s="32"/>
      <c r="O95" s="32"/>
    </row>
    <row r="96" spans="1:16" ht="11.25" customHeight="1">
      <c r="A96" s="118"/>
      <c r="B96" s="118"/>
      <c r="C96" s="32"/>
      <c r="D96" s="32"/>
      <c r="E96" s="32"/>
      <c r="F96" s="32"/>
      <c r="G96" s="32"/>
      <c r="H96" s="32"/>
      <c r="I96" s="32"/>
      <c r="J96" s="32"/>
      <c r="K96" s="32"/>
      <c r="L96" s="32"/>
      <c r="M96" s="32"/>
      <c r="N96" s="32"/>
      <c r="O96" s="32"/>
    </row>
    <row r="97" spans="1:15" ht="11.25" customHeight="1">
      <c r="A97" s="118"/>
      <c r="B97" s="118"/>
      <c r="C97" s="32"/>
      <c r="D97" s="32"/>
      <c r="E97" s="32"/>
      <c r="F97" s="32"/>
      <c r="G97" s="32"/>
      <c r="H97" s="32"/>
      <c r="I97" s="32"/>
      <c r="J97" s="32"/>
      <c r="K97" s="32"/>
      <c r="L97" s="32"/>
      <c r="M97" s="32"/>
      <c r="N97" s="32"/>
      <c r="O97" s="32"/>
    </row>
    <row r="98" spans="1:15" ht="11.25" customHeight="1">
      <c r="A98" s="32"/>
      <c r="B98" s="118"/>
      <c r="C98" s="32"/>
      <c r="D98" s="32"/>
      <c r="E98" s="32"/>
      <c r="F98" s="32"/>
      <c r="G98" s="32"/>
      <c r="H98" s="32"/>
      <c r="I98" s="32"/>
      <c r="J98" s="32"/>
      <c r="K98" s="32"/>
      <c r="L98" s="32"/>
      <c r="M98" s="32"/>
      <c r="N98" s="32"/>
      <c r="O98" s="32"/>
    </row>
    <row r="99" spans="1:15" ht="11.25" customHeight="1">
      <c r="A99" s="32"/>
      <c r="B99" s="32"/>
      <c r="C99" s="32"/>
      <c r="D99" s="32"/>
      <c r="E99" s="32"/>
      <c r="F99" s="32"/>
      <c r="G99" s="32"/>
      <c r="H99" s="32"/>
      <c r="I99" s="32"/>
      <c r="J99" s="32"/>
      <c r="K99" s="32"/>
      <c r="L99" s="32"/>
      <c r="M99" s="32"/>
      <c r="N99" s="32"/>
      <c r="O99" s="32"/>
    </row>
    <row r="100" spans="1:15" ht="11.25" customHeight="1">
      <c r="A100" s="32"/>
      <c r="B100" s="32"/>
      <c r="C100" s="32"/>
      <c r="D100" s="32"/>
      <c r="E100" s="32"/>
      <c r="F100" s="32"/>
      <c r="G100" s="32"/>
      <c r="H100" s="32"/>
      <c r="I100" s="32"/>
      <c r="J100" s="32"/>
      <c r="K100" s="32"/>
      <c r="L100" s="32"/>
      <c r="M100" s="32"/>
      <c r="N100" s="32"/>
      <c r="O100" s="32"/>
    </row>
    <row r="101" spans="1:15" ht="11.25" customHeight="1">
      <c r="A101" s="81"/>
      <c r="B101" s="81"/>
      <c r="C101" s="81"/>
      <c r="D101" s="81"/>
      <c r="E101" s="81"/>
      <c r="F101" s="81"/>
      <c r="G101" s="81"/>
      <c r="H101" s="81"/>
      <c r="I101" s="81"/>
      <c r="J101" s="81"/>
      <c r="K101" s="81"/>
      <c r="L101" s="81"/>
      <c r="M101" s="81"/>
      <c r="N101" s="81"/>
      <c r="O101" s="81"/>
    </row>
    <row r="102" spans="1:15" ht="11.25" customHeight="1">
      <c r="A102" s="81"/>
      <c r="B102" s="81"/>
      <c r="C102" s="81"/>
      <c r="D102" s="81"/>
      <c r="E102" s="81"/>
      <c r="F102" s="81"/>
      <c r="G102" s="81"/>
      <c r="H102" s="81"/>
      <c r="I102" s="81"/>
      <c r="J102" s="81"/>
      <c r="K102" s="81"/>
      <c r="L102" s="81"/>
      <c r="M102" s="81"/>
      <c r="N102" s="81"/>
      <c r="O102" s="81"/>
    </row>
    <row r="103" spans="1:15" ht="11.25" customHeight="1">
      <c r="A103" s="81"/>
      <c r="B103" s="81"/>
      <c r="C103" s="81"/>
      <c r="D103" s="81"/>
      <c r="E103" s="81"/>
      <c r="F103" s="81"/>
      <c r="G103" s="81"/>
      <c r="H103" s="81"/>
      <c r="I103" s="81"/>
      <c r="J103" s="81"/>
      <c r="K103" s="81"/>
      <c r="L103" s="81"/>
      <c r="M103" s="81"/>
      <c r="N103" s="81"/>
      <c r="O103" s="81"/>
    </row>
    <row r="104" spans="1:15" ht="11.25" customHeight="1">
      <c r="A104" s="81"/>
      <c r="B104" s="81"/>
      <c r="C104" s="81"/>
      <c r="D104" s="81"/>
      <c r="E104" s="81"/>
      <c r="F104" s="81"/>
      <c r="G104" s="81"/>
      <c r="H104" s="81"/>
      <c r="I104" s="81"/>
      <c r="J104" s="81"/>
      <c r="K104" s="81"/>
      <c r="L104" s="81"/>
      <c r="M104" s="81"/>
      <c r="N104" s="81"/>
      <c r="O104" s="81"/>
    </row>
    <row r="105" spans="1:15" ht="11.25" customHeight="1">
      <c r="A105" s="81"/>
      <c r="B105" s="81"/>
      <c r="C105" s="81"/>
      <c r="D105" s="81"/>
      <c r="E105" s="81"/>
      <c r="F105" s="81"/>
      <c r="G105" s="81"/>
      <c r="H105" s="81"/>
      <c r="I105" s="81"/>
      <c r="J105" s="81"/>
      <c r="K105" s="81"/>
      <c r="L105" s="81"/>
      <c r="M105" s="81"/>
      <c r="N105" s="81"/>
      <c r="O105" s="81"/>
    </row>
    <row r="106" spans="1:15" ht="11.25" customHeight="1">
      <c r="A106" s="81"/>
      <c r="B106" s="81"/>
      <c r="C106" s="81"/>
      <c r="D106" s="81"/>
      <c r="E106" s="81"/>
      <c r="F106" s="81"/>
      <c r="G106" s="81"/>
      <c r="H106" s="81"/>
      <c r="I106" s="81"/>
      <c r="J106" s="81"/>
      <c r="K106" s="81"/>
      <c r="L106" s="81"/>
      <c r="M106" s="81"/>
      <c r="N106" s="81"/>
      <c r="O106" s="81"/>
    </row>
    <row r="107" spans="1:15" ht="11.25" customHeight="1">
      <c r="A107" s="81"/>
      <c r="B107" s="81"/>
      <c r="C107" s="81"/>
      <c r="D107" s="81"/>
      <c r="E107" s="81"/>
      <c r="F107" s="81"/>
      <c r="G107" s="81"/>
      <c r="H107" s="81"/>
      <c r="I107" s="81"/>
      <c r="J107" s="81"/>
      <c r="K107" s="81"/>
      <c r="L107" s="81"/>
      <c r="M107" s="81"/>
      <c r="N107" s="81"/>
      <c r="O107" s="81"/>
    </row>
    <row r="108" spans="1:15" ht="11.25" customHeight="1">
      <c r="A108" s="81"/>
      <c r="B108" s="81"/>
      <c r="C108" s="81"/>
      <c r="D108" s="81"/>
      <c r="E108" s="81"/>
      <c r="F108" s="81"/>
      <c r="G108" s="81"/>
      <c r="H108" s="81"/>
      <c r="I108" s="81"/>
      <c r="J108" s="81"/>
      <c r="K108" s="81"/>
      <c r="L108" s="81"/>
      <c r="M108" s="81"/>
      <c r="N108" s="81"/>
      <c r="O108" s="81"/>
    </row>
    <row r="109" spans="1:15" ht="11.25" customHeight="1">
      <c r="A109" s="81"/>
      <c r="B109" s="81"/>
      <c r="C109" s="81"/>
      <c r="D109" s="81"/>
      <c r="E109" s="81"/>
      <c r="F109" s="81"/>
      <c r="G109" s="81"/>
      <c r="H109" s="81"/>
      <c r="I109" s="81"/>
      <c r="J109" s="81"/>
      <c r="K109" s="81"/>
      <c r="L109" s="81"/>
      <c r="M109" s="81"/>
      <c r="N109" s="81"/>
      <c r="O109" s="81"/>
    </row>
    <row r="110" spans="1:15">
      <c r="A110" s="81"/>
      <c r="B110" s="81"/>
      <c r="C110" s="81"/>
      <c r="D110" s="81"/>
      <c r="E110" s="81"/>
      <c r="F110" s="81"/>
      <c r="G110" s="81"/>
      <c r="H110" s="81"/>
      <c r="I110" s="81"/>
      <c r="J110" s="81"/>
      <c r="K110" s="81"/>
      <c r="L110" s="81"/>
      <c r="M110" s="81"/>
      <c r="N110" s="81"/>
      <c r="O110" s="81"/>
    </row>
    <row r="111" spans="1:15">
      <c r="A111" s="81"/>
      <c r="B111" s="81"/>
      <c r="C111" s="81"/>
      <c r="D111" s="81"/>
      <c r="E111" s="81"/>
      <c r="F111" s="81"/>
      <c r="G111" s="81"/>
      <c r="H111" s="81"/>
      <c r="I111" s="81"/>
      <c r="J111" s="81"/>
      <c r="K111" s="81"/>
      <c r="L111" s="81"/>
      <c r="M111" s="81"/>
      <c r="N111" s="81"/>
      <c r="O111" s="81"/>
    </row>
    <row r="112" spans="1:15">
      <c r="A112" s="81"/>
      <c r="B112" s="81"/>
      <c r="C112" s="81"/>
      <c r="D112" s="81"/>
      <c r="E112" s="81"/>
      <c r="F112" s="81"/>
      <c r="G112" s="81"/>
      <c r="H112" s="81"/>
      <c r="I112" s="81"/>
      <c r="J112" s="81"/>
      <c r="K112" s="81"/>
      <c r="L112" s="81"/>
      <c r="M112" s="81"/>
      <c r="N112" s="81"/>
      <c r="O112" s="81"/>
    </row>
    <row r="113" spans="1:15">
      <c r="A113" s="81"/>
      <c r="B113" s="81"/>
      <c r="C113" s="81"/>
      <c r="D113" s="81"/>
      <c r="E113" s="81"/>
      <c r="F113" s="81"/>
      <c r="G113" s="81"/>
      <c r="H113" s="81"/>
      <c r="I113" s="81"/>
      <c r="J113" s="81"/>
      <c r="K113" s="81"/>
      <c r="L113" s="81"/>
      <c r="M113" s="81"/>
      <c r="N113" s="81"/>
      <c r="O113" s="81"/>
    </row>
    <row r="114" spans="1:15">
      <c r="A114" s="81"/>
      <c r="B114" s="81"/>
      <c r="C114" s="81"/>
      <c r="D114" s="81"/>
      <c r="E114" s="81"/>
      <c r="F114" s="81"/>
      <c r="G114" s="81"/>
      <c r="H114" s="81"/>
      <c r="I114" s="81"/>
      <c r="J114" s="81"/>
      <c r="K114" s="81"/>
      <c r="L114" s="81"/>
      <c r="M114" s="81"/>
      <c r="N114" s="81"/>
      <c r="O114" s="81"/>
    </row>
    <row r="115" spans="1:15">
      <c r="A115" s="81"/>
      <c r="B115" s="81"/>
      <c r="C115" s="81"/>
      <c r="D115" s="81"/>
      <c r="E115" s="81"/>
      <c r="F115" s="81"/>
      <c r="G115" s="81"/>
      <c r="H115" s="81"/>
      <c r="I115" s="81"/>
      <c r="J115" s="81"/>
      <c r="K115" s="81"/>
      <c r="L115" s="81"/>
      <c r="M115" s="81"/>
      <c r="N115" s="81"/>
      <c r="O115" s="81"/>
    </row>
    <row r="116" spans="1:15">
      <c r="A116" s="81"/>
      <c r="B116" s="81"/>
      <c r="C116" s="81"/>
      <c r="D116" s="81"/>
      <c r="E116" s="81"/>
      <c r="F116" s="81"/>
      <c r="G116" s="81"/>
      <c r="H116" s="81"/>
      <c r="I116" s="81"/>
      <c r="J116" s="81"/>
      <c r="K116" s="81"/>
      <c r="L116" s="81"/>
      <c r="M116" s="81"/>
      <c r="N116" s="81"/>
      <c r="O116" s="81"/>
    </row>
    <row r="117" spans="1:15">
      <c r="A117" s="81"/>
      <c r="B117" s="81"/>
      <c r="C117" s="81"/>
      <c r="D117" s="81"/>
      <c r="E117" s="81"/>
      <c r="F117" s="81"/>
      <c r="G117" s="81"/>
      <c r="H117" s="81"/>
      <c r="I117" s="81"/>
      <c r="J117" s="81"/>
      <c r="K117" s="81"/>
      <c r="L117" s="81"/>
      <c r="M117" s="81"/>
      <c r="N117" s="81"/>
      <c r="O117" s="81"/>
    </row>
    <row r="118" spans="1:15">
      <c r="A118" s="81"/>
      <c r="B118" s="81"/>
      <c r="C118" s="81"/>
      <c r="D118" s="81"/>
      <c r="E118" s="81"/>
      <c r="F118" s="81"/>
      <c r="G118" s="81"/>
      <c r="H118" s="81"/>
      <c r="I118" s="81"/>
      <c r="J118" s="81"/>
      <c r="K118" s="81"/>
      <c r="L118" s="81"/>
      <c r="M118" s="81"/>
      <c r="N118" s="81"/>
      <c r="O118" s="81"/>
    </row>
    <row r="119" spans="1:15">
      <c r="A119" s="81"/>
      <c r="B119" s="81"/>
      <c r="C119" s="81"/>
      <c r="D119" s="81"/>
      <c r="E119" s="81"/>
      <c r="F119" s="81"/>
      <c r="G119" s="81"/>
      <c r="H119" s="81"/>
      <c r="I119" s="81"/>
      <c r="J119" s="81"/>
      <c r="K119" s="81"/>
      <c r="L119" s="81"/>
      <c r="M119" s="81"/>
      <c r="N119" s="81"/>
      <c r="O119" s="81"/>
    </row>
    <row r="120" spans="1:15">
      <c r="A120" s="81"/>
      <c r="B120" s="81"/>
      <c r="C120" s="81"/>
      <c r="D120" s="81"/>
      <c r="E120" s="81"/>
      <c r="F120" s="81"/>
      <c r="G120" s="81"/>
      <c r="H120" s="81"/>
      <c r="I120" s="81"/>
      <c r="J120" s="81"/>
      <c r="K120" s="81"/>
      <c r="L120" s="81"/>
      <c r="M120" s="81"/>
      <c r="N120" s="81"/>
      <c r="O120" s="81"/>
    </row>
    <row r="121" spans="1:15">
      <c r="A121" s="81"/>
      <c r="B121" s="81"/>
      <c r="C121" s="81"/>
      <c r="D121" s="81"/>
      <c r="E121" s="81"/>
      <c r="F121" s="81"/>
      <c r="G121" s="81"/>
      <c r="H121" s="81"/>
      <c r="I121" s="81"/>
      <c r="J121" s="81"/>
      <c r="K121" s="81"/>
      <c r="L121" s="81"/>
      <c r="M121" s="81"/>
      <c r="N121" s="81"/>
      <c r="O121" s="81"/>
    </row>
    <row r="122" spans="1:15">
      <c r="A122" s="81"/>
      <c r="B122" s="81"/>
      <c r="C122" s="81"/>
      <c r="D122" s="81"/>
      <c r="E122" s="81"/>
      <c r="F122" s="81"/>
      <c r="G122" s="81"/>
      <c r="H122" s="81"/>
      <c r="I122" s="81"/>
      <c r="J122" s="81"/>
      <c r="K122" s="81"/>
      <c r="L122" s="81"/>
      <c r="M122" s="81"/>
      <c r="N122" s="81"/>
      <c r="O122" s="81"/>
    </row>
    <row r="123" spans="1:15">
      <c r="A123" s="81"/>
      <c r="B123" s="81"/>
      <c r="C123" s="81"/>
      <c r="D123" s="81"/>
      <c r="E123" s="81"/>
      <c r="F123" s="81"/>
      <c r="G123" s="81"/>
      <c r="H123" s="81"/>
      <c r="I123" s="81"/>
      <c r="J123" s="81"/>
      <c r="K123" s="81"/>
      <c r="L123" s="81"/>
      <c r="M123" s="81"/>
      <c r="N123" s="81"/>
      <c r="O123" s="81"/>
    </row>
    <row r="124" spans="1:15">
      <c r="A124" s="81"/>
      <c r="B124" s="81"/>
      <c r="C124" s="81"/>
      <c r="D124" s="81"/>
      <c r="E124" s="81"/>
      <c r="F124" s="81"/>
      <c r="G124" s="81"/>
      <c r="H124" s="81"/>
      <c r="I124" s="81"/>
      <c r="J124" s="81"/>
      <c r="K124" s="81"/>
      <c r="L124" s="81"/>
      <c r="M124" s="81"/>
      <c r="N124" s="81"/>
      <c r="O124" s="81"/>
    </row>
    <row r="125" spans="1:15">
      <c r="A125" s="81"/>
      <c r="B125" s="81"/>
      <c r="C125" s="81"/>
      <c r="D125" s="81"/>
      <c r="E125" s="81"/>
      <c r="F125" s="81"/>
      <c r="G125" s="81"/>
      <c r="H125" s="81"/>
      <c r="I125" s="81"/>
      <c r="J125" s="81"/>
      <c r="K125" s="81"/>
      <c r="L125" s="81"/>
      <c r="M125" s="81"/>
      <c r="N125" s="81"/>
      <c r="O125" s="81"/>
    </row>
    <row r="126" spans="1:15">
      <c r="A126" s="81"/>
      <c r="B126" s="81"/>
      <c r="C126" s="81"/>
      <c r="D126" s="81"/>
      <c r="E126" s="81"/>
      <c r="F126" s="81"/>
      <c r="G126" s="81"/>
      <c r="H126" s="81"/>
      <c r="I126" s="81"/>
      <c r="J126" s="81"/>
      <c r="K126" s="81"/>
      <c r="L126" s="81"/>
      <c r="M126" s="81"/>
      <c r="N126" s="81"/>
      <c r="O126" s="81"/>
    </row>
    <row r="127" spans="1:15">
      <c r="A127" s="81"/>
      <c r="B127" s="81"/>
      <c r="C127" s="81"/>
      <c r="D127" s="81"/>
      <c r="E127" s="81"/>
      <c r="F127" s="81"/>
      <c r="G127" s="81"/>
      <c r="H127" s="81"/>
      <c r="I127" s="81"/>
      <c r="J127" s="81"/>
      <c r="K127" s="81"/>
      <c r="L127" s="81"/>
      <c r="M127" s="81"/>
      <c r="N127" s="81"/>
      <c r="O127" s="81"/>
    </row>
    <row r="128" spans="1:15">
      <c r="A128" s="81"/>
      <c r="B128" s="81"/>
      <c r="C128" s="81"/>
      <c r="D128" s="81"/>
      <c r="E128" s="81"/>
      <c r="F128" s="81"/>
      <c r="G128" s="81"/>
      <c r="H128" s="81"/>
      <c r="I128" s="81"/>
      <c r="J128" s="81"/>
      <c r="K128" s="81"/>
      <c r="L128" s="81"/>
      <c r="M128" s="81"/>
      <c r="N128" s="81"/>
      <c r="O128" s="81"/>
    </row>
    <row r="129" spans="1:15">
      <c r="A129" s="81"/>
      <c r="B129" s="81"/>
      <c r="C129" s="81"/>
      <c r="D129" s="81"/>
      <c r="E129" s="81"/>
      <c r="F129" s="81"/>
      <c r="G129" s="81"/>
      <c r="H129" s="81"/>
      <c r="I129" s="81"/>
      <c r="J129" s="81"/>
      <c r="K129" s="81"/>
      <c r="L129" s="81"/>
      <c r="M129" s="81"/>
      <c r="N129" s="81"/>
      <c r="O129" s="81"/>
    </row>
    <row r="130" spans="1:15">
      <c r="A130" s="81"/>
      <c r="B130" s="81"/>
      <c r="C130" s="81"/>
      <c r="D130" s="81"/>
      <c r="E130" s="81"/>
      <c r="F130" s="81"/>
      <c r="G130" s="81"/>
      <c r="H130" s="81"/>
      <c r="I130" s="81"/>
      <c r="J130" s="81"/>
      <c r="K130" s="81"/>
      <c r="L130" s="81"/>
      <c r="M130" s="81"/>
      <c r="N130" s="81"/>
      <c r="O130" s="81"/>
    </row>
    <row r="131" spans="1:15">
      <c r="A131" s="81"/>
      <c r="B131" s="81"/>
      <c r="C131" s="81"/>
      <c r="D131" s="81"/>
      <c r="E131" s="81"/>
      <c r="F131" s="81"/>
      <c r="G131" s="81"/>
      <c r="H131" s="81"/>
      <c r="I131" s="81"/>
      <c r="J131" s="81"/>
      <c r="K131" s="81"/>
      <c r="L131" s="81"/>
      <c r="M131" s="81"/>
      <c r="N131" s="81"/>
      <c r="O131" s="81"/>
    </row>
    <row r="132" spans="1:15">
      <c r="A132" s="81"/>
      <c r="B132" s="81"/>
      <c r="C132" s="81"/>
      <c r="D132" s="81"/>
      <c r="E132" s="81"/>
      <c r="F132" s="81"/>
      <c r="G132" s="81"/>
      <c r="H132" s="81"/>
      <c r="I132" s="81"/>
      <c r="J132" s="81"/>
      <c r="K132" s="81"/>
      <c r="L132" s="81"/>
      <c r="M132" s="81"/>
      <c r="N132" s="81"/>
      <c r="O132" s="81"/>
    </row>
    <row r="133" spans="1:15">
      <c r="A133" s="81"/>
      <c r="B133" s="81"/>
      <c r="C133" s="81"/>
      <c r="D133" s="81"/>
      <c r="E133" s="81"/>
      <c r="F133" s="81"/>
      <c r="G133" s="81"/>
      <c r="H133" s="81"/>
      <c r="I133" s="81"/>
      <c r="J133" s="81"/>
      <c r="K133" s="81"/>
      <c r="L133" s="81"/>
      <c r="M133" s="81"/>
      <c r="N133" s="81"/>
      <c r="O133" s="81"/>
    </row>
    <row r="134" spans="1:15">
      <c r="A134" s="81"/>
      <c r="B134" s="81"/>
      <c r="C134" s="81"/>
      <c r="D134" s="81"/>
      <c r="E134" s="81"/>
      <c r="F134" s="81"/>
      <c r="G134" s="81"/>
      <c r="H134" s="81"/>
      <c r="I134" s="81"/>
      <c r="J134" s="81"/>
      <c r="K134" s="81"/>
      <c r="L134" s="81"/>
      <c r="M134" s="81"/>
      <c r="N134" s="81"/>
      <c r="O134" s="81"/>
    </row>
    <row r="135" spans="1:15">
      <c r="A135" s="81"/>
      <c r="B135" s="81"/>
      <c r="C135" s="81"/>
      <c r="D135" s="81"/>
      <c r="E135" s="81"/>
      <c r="F135" s="81"/>
      <c r="G135" s="81"/>
      <c r="H135" s="81"/>
      <c r="I135" s="81"/>
      <c r="J135" s="81"/>
      <c r="K135" s="81"/>
      <c r="L135" s="81"/>
      <c r="M135" s="81"/>
      <c r="N135" s="81"/>
      <c r="O135" s="81"/>
    </row>
    <row r="136" spans="1:15">
      <c r="A136" s="81"/>
      <c r="B136" s="81"/>
      <c r="C136" s="81"/>
      <c r="D136" s="81"/>
      <c r="E136" s="81"/>
      <c r="F136" s="81"/>
      <c r="G136" s="81"/>
      <c r="H136" s="81"/>
      <c r="I136" s="81"/>
      <c r="J136" s="81"/>
      <c r="K136" s="81"/>
      <c r="L136" s="81"/>
      <c r="M136" s="81"/>
      <c r="N136" s="81"/>
      <c r="O136" s="81"/>
    </row>
    <row r="137" spans="1:15">
      <c r="A137" s="81"/>
      <c r="B137" s="81"/>
      <c r="C137" s="81"/>
      <c r="D137" s="81"/>
      <c r="E137" s="81"/>
      <c r="F137" s="81"/>
      <c r="G137" s="81"/>
      <c r="H137" s="81"/>
      <c r="I137" s="81"/>
      <c r="J137" s="81"/>
      <c r="K137" s="81"/>
      <c r="L137" s="81"/>
      <c r="M137" s="81"/>
      <c r="N137" s="81"/>
      <c r="O137" s="81"/>
    </row>
    <row r="138" spans="1:15">
      <c r="A138" s="81"/>
      <c r="B138" s="81"/>
      <c r="C138" s="81"/>
      <c r="D138" s="81"/>
      <c r="E138" s="81"/>
      <c r="F138" s="81"/>
      <c r="G138" s="81"/>
      <c r="H138" s="81"/>
      <c r="I138" s="81"/>
      <c r="J138" s="81"/>
      <c r="K138" s="81"/>
      <c r="L138" s="81"/>
      <c r="M138" s="81"/>
      <c r="N138" s="81"/>
      <c r="O138" s="81"/>
    </row>
    <row r="139" spans="1:15">
      <c r="A139" s="81"/>
      <c r="B139" s="81"/>
      <c r="C139" s="81"/>
      <c r="D139" s="81"/>
      <c r="E139" s="81"/>
      <c r="F139" s="81"/>
      <c r="G139" s="81"/>
      <c r="H139" s="81"/>
      <c r="I139" s="81"/>
      <c r="J139" s="81"/>
      <c r="K139" s="81"/>
      <c r="L139" s="81"/>
      <c r="M139" s="81"/>
      <c r="N139" s="81"/>
      <c r="O139" s="81"/>
    </row>
    <row r="140" spans="1:15">
      <c r="A140" s="81"/>
      <c r="B140" s="81"/>
      <c r="C140" s="81"/>
      <c r="D140" s="81"/>
      <c r="E140" s="81"/>
      <c r="F140" s="81"/>
      <c r="G140" s="81"/>
      <c r="H140" s="81"/>
      <c r="I140" s="81"/>
      <c r="J140" s="81"/>
      <c r="K140" s="81"/>
      <c r="L140" s="81"/>
      <c r="M140" s="81"/>
      <c r="N140" s="81"/>
      <c r="O140" s="81"/>
    </row>
    <row r="141" spans="1:15">
      <c r="A141" s="81"/>
      <c r="B141" s="81"/>
      <c r="C141" s="81"/>
      <c r="D141" s="81"/>
      <c r="E141" s="81"/>
      <c r="F141" s="81"/>
      <c r="G141" s="81"/>
      <c r="H141" s="81"/>
      <c r="I141" s="81"/>
      <c r="J141" s="81"/>
      <c r="K141" s="81"/>
      <c r="L141" s="81"/>
      <c r="M141" s="81"/>
      <c r="N141" s="81"/>
      <c r="O141" s="81"/>
    </row>
    <row r="142" spans="1:15">
      <c r="A142" s="81"/>
      <c r="B142" s="81"/>
      <c r="C142" s="81"/>
      <c r="D142" s="81"/>
      <c r="E142" s="81"/>
      <c r="F142" s="81"/>
      <c r="G142" s="81"/>
      <c r="H142" s="81"/>
      <c r="I142" s="81"/>
      <c r="J142" s="81"/>
      <c r="K142" s="81"/>
      <c r="L142" s="81"/>
      <c r="M142" s="81"/>
      <c r="N142" s="81"/>
      <c r="O142" s="81"/>
    </row>
    <row r="143" spans="1:15">
      <c r="A143" s="81"/>
      <c r="B143" s="81"/>
      <c r="C143" s="81"/>
      <c r="D143" s="81"/>
      <c r="E143" s="81"/>
      <c r="F143" s="81"/>
      <c r="G143" s="81"/>
      <c r="H143" s="81"/>
      <c r="I143" s="81"/>
      <c r="J143" s="81"/>
      <c r="K143" s="81"/>
      <c r="L143" s="81"/>
      <c r="M143" s="81"/>
      <c r="N143" s="81"/>
      <c r="O143" s="81"/>
    </row>
    <row r="144" spans="1:15">
      <c r="A144" s="81"/>
      <c r="B144" s="81"/>
      <c r="C144" s="81"/>
      <c r="D144" s="81"/>
      <c r="E144" s="81"/>
      <c r="F144" s="81"/>
      <c r="G144" s="81"/>
      <c r="H144" s="81"/>
      <c r="I144" s="81"/>
      <c r="J144" s="81"/>
      <c r="K144" s="81"/>
      <c r="L144" s="81"/>
      <c r="M144" s="81"/>
      <c r="N144" s="81"/>
      <c r="O144" s="81"/>
    </row>
    <row r="145" spans="1:15">
      <c r="A145" s="81"/>
      <c r="B145" s="81"/>
      <c r="C145" s="81"/>
      <c r="D145" s="81"/>
      <c r="E145" s="81"/>
      <c r="F145" s="81"/>
      <c r="G145" s="81"/>
      <c r="H145" s="81"/>
      <c r="I145" s="81"/>
      <c r="J145" s="81"/>
      <c r="K145" s="81"/>
      <c r="L145" s="81"/>
      <c r="M145" s="81"/>
      <c r="N145" s="81"/>
      <c r="O145" s="81"/>
    </row>
    <row r="146" spans="1:15">
      <c r="M146" s="81"/>
      <c r="N146" s="81"/>
      <c r="O146" s="81"/>
    </row>
    <row r="147" spans="1:15">
      <c r="M147" s="81"/>
      <c r="N147" s="81"/>
      <c r="O147" s="81"/>
    </row>
    <row r="148" spans="1:15">
      <c r="M148" s="81"/>
      <c r="N148" s="81"/>
      <c r="O148" s="81"/>
    </row>
    <row r="149" spans="1:15">
      <c r="M149" s="81"/>
      <c r="N149" s="81"/>
      <c r="O149" s="81"/>
    </row>
    <row r="150" spans="1:15">
      <c r="M150" s="81"/>
      <c r="N150" s="81"/>
      <c r="O150" s="81"/>
    </row>
    <row r="151" spans="1:15">
      <c r="M151" s="81"/>
      <c r="N151" s="81"/>
      <c r="O151" s="81"/>
    </row>
    <row r="152" spans="1:15">
      <c r="M152" s="81"/>
      <c r="N152" s="81"/>
      <c r="O152" s="81"/>
    </row>
    <row r="153" spans="1:15">
      <c r="M153" s="81"/>
      <c r="N153" s="81"/>
      <c r="O153" s="81"/>
    </row>
    <row r="154" spans="1:15">
      <c r="M154" s="81"/>
      <c r="N154" s="81"/>
      <c r="O154" s="81"/>
    </row>
    <row r="155" spans="1:15">
      <c r="M155" s="81"/>
      <c r="N155" s="81"/>
      <c r="O155" s="81"/>
    </row>
    <row r="156" spans="1:15">
      <c r="M156" s="81"/>
      <c r="N156" s="81"/>
      <c r="O156" s="81"/>
    </row>
    <row r="157" spans="1:15">
      <c r="M157" s="81"/>
      <c r="N157" s="81"/>
      <c r="O157" s="81"/>
    </row>
    <row r="158" spans="1:15">
      <c r="M158" s="81"/>
      <c r="N158" s="81"/>
      <c r="O158" s="81"/>
    </row>
    <row r="159" spans="1:15">
      <c r="M159" s="81"/>
      <c r="N159" s="81"/>
      <c r="O159" s="81"/>
    </row>
    <row r="160" spans="1:15">
      <c r="M160" s="81"/>
      <c r="N160" s="81"/>
      <c r="O160" s="81"/>
    </row>
    <row r="161" spans="13:15">
      <c r="M161" s="81"/>
      <c r="N161" s="81"/>
      <c r="O161" s="81"/>
    </row>
    <row r="162" spans="13:15">
      <c r="M162" s="81"/>
      <c r="N162" s="81"/>
      <c r="O162" s="81"/>
    </row>
    <row r="163" spans="13:15">
      <c r="M163" s="81"/>
      <c r="N163" s="81"/>
      <c r="O163" s="81"/>
    </row>
    <row r="164" spans="13:15">
      <c r="M164" s="81"/>
      <c r="N164" s="81"/>
      <c r="O164" s="81"/>
    </row>
    <row r="165" spans="13:15">
      <c r="M165" s="81"/>
      <c r="N165" s="81"/>
      <c r="O165" s="81"/>
    </row>
    <row r="166" spans="13:15">
      <c r="M166" s="81"/>
      <c r="N166" s="81"/>
      <c r="O166" s="81"/>
    </row>
  </sheetData>
  <mergeCells count="24">
    <mergeCell ref="B88:O89"/>
    <mergeCell ref="A79:B79"/>
    <mergeCell ref="A80:B80"/>
    <mergeCell ref="A81:B81"/>
    <mergeCell ref="A83:B83"/>
    <mergeCell ref="A84:B84"/>
    <mergeCell ref="A85:B85"/>
    <mergeCell ref="A86:B86"/>
    <mergeCell ref="A2:B2"/>
    <mergeCell ref="A76:B76"/>
    <mergeCell ref="A78:B78"/>
    <mergeCell ref="A66:B66"/>
    <mergeCell ref="A67:B67"/>
    <mergeCell ref="A62:B62"/>
    <mergeCell ref="A63:B63"/>
    <mergeCell ref="A64:B64"/>
    <mergeCell ref="A73:B73"/>
    <mergeCell ref="A69:B69"/>
    <mergeCell ref="A70:B70"/>
    <mergeCell ref="B56:O58"/>
    <mergeCell ref="A71:B71"/>
    <mergeCell ref="A72:B72"/>
    <mergeCell ref="A74:B74"/>
    <mergeCell ref="A75:B75"/>
  </mergeCells>
  <phoneticPr fontId="1"/>
  <printOptions horizontalCentered="1"/>
  <pageMargins left="0.19685039370078741" right="0.19685039370078741" top="0.74803149606299213" bottom="0" header="0.31496062992125984" footer="0"/>
  <pageSetup paperSize="9" scale="83" orientation="portrait" r:id="rId1"/>
  <headerFooter>
    <oddHeader>&amp;L&amp;"Meiryo UI,太字"&amp;K000062 2022年12月期
      FY2022&amp;C&amp;G&amp;R&amp;G</oddHeader>
  </headerFooter>
  <rowBreaks count="1" manualBreakCount="1">
    <brk id="89"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88"/>
  <sheetViews>
    <sheetView topLeftCell="A271" zoomScale="130" zoomScaleNormal="130" workbookViewId="0">
      <selection activeCell="C276" sqref="C276"/>
    </sheetView>
  </sheetViews>
  <sheetFormatPr defaultColWidth="8.7265625" defaultRowHeight="9"/>
  <cols>
    <col min="1" max="1" width="8.7265625" style="15"/>
    <col min="2" max="2" width="42" style="15" customWidth="1"/>
    <col min="3" max="3" width="35" style="28" customWidth="1"/>
    <col min="4" max="5" width="8.7265625" style="15"/>
    <col min="6" max="6" width="11.7265625" style="15" bestFit="1" customWidth="1"/>
    <col min="7" max="16384" width="8.7265625" style="15"/>
  </cols>
  <sheetData>
    <row r="1" spans="1:16" ht="12.5">
      <c r="A1" s="1"/>
      <c r="B1" s="1" t="s">
        <v>282</v>
      </c>
      <c r="C1" s="2" t="s">
        <v>14</v>
      </c>
      <c r="D1" s="1"/>
      <c r="E1" s="1"/>
      <c r="F1" s="1" t="s">
        <v>283</v>
      </c>
      <c r="G1" s="1"/>
      <c r="I1" s="16"/>
      <c r="J1" s="16"/>
      <c r="K1" s="16"/>
      <c r="L1" s="16"/>
      <c r="M1" s="16"/>
      <c r="N1" s="16"/>
    </row>
    <row r="2" spans="1:16" ht="12.5">
      <c r="A2" s="1">
        <v>1</v>
      </c>
      <c r="B2" s="6" t="s">
        <v>284</v>
      </c>
      <c r="C2" s="6" t="s">
        <v>244</v>
      </c>
      <c r="D2" s="1"/>
      <c r="E2" s="1"/>
      <c r="F2" s="17"/>
      <c r="G2" s="1"/>
      <c r="H2" s="6"/>
      <c r="I2" s="18"/>
      <c r="J2" s="399" t="s">
        <v>575</v>
      </c>
      <c r="K2" s="399"/>
      <c r="L2" s="399"/>
      <c r="M2" s="19"/>
      <c r="N2" s="16"/>
    </row>
    <row r="3" spans="1:16" ht="12.5">
      <c r="A3" s="1">
        <v>2</v>
      </c>
      <c r="B3" s="6" t="s">
        <v>285</v>
      </c>
      <c r="C3" s="6" t="s">
        <v>245</v>
      </c>
      <c r="D3" s="1"/>
      <c r="E3" s="1">
        <v>2</v>
      </c>
      <c r="F3" s="17" t="s">
        <v>287</v>
      </c>
      <c r="G3" s="1" t="s">
        <v>280</v>
      </c>
      <c r="H3" s="6"/>
      <c r="I3" s="18"/>
      <c r="J3" s="400" t="s">
        <v>576</v>
      </c>
      <c r="K3" s="400"/>
      <c r="L3" s="400"/>
      <c r="M3" s="18"/>
      <c r="N3" s="18"/>
    </row>
    <row r="4" spans="1:16" ht="12.5">
      <c r="A4" s="1">
        <v>3</v>
      </c>
      <c r="B4" s="20" t="s">
        <v>286</v>
      </c>
      <c r="C4" s="7" t="s">
        <v>246</v>
      </c>
      <c r="D4" s="1"/>
      <c r="E4" s="1">
        <v>3</v>
      </c>
      <c r="F4" s="17" t="s">
        <v>565</v>
      </c>
      <c r="G4" s="1" t="s">
        <v>566</v>
      </c>
      <c r="I4" s="16"/>
      <c r="J4" s="21"/>
      <c r="K4" s="21"/>
      <c r="L4" s="21"/>
      <c r="M4" s="21"/>
      <c r="N4" s="16"/>
    </row>
    <row r="5" spans="1:16" ht="12.5">
      <c r="A5" s="1">
        <v>4</v>
      </c>
      <c r="B5" s="2" t="s">
        <v>288</v>
      </c>
      <c r="C5" s="2" t="s">
        <v>243</v>
      </c>
      <c r="D5" s="22"/>
      <c r="E5" s="22"/>
      <c r="F5" s="1"/>
      <c r="G5" s="1"/>
      <c r="I5" s="16"/>
      <c r="J5" s="21"/>
      <c r="K5" s="21"/>
      <c r="L5" s="21"/>
      <c r="M5" s="21"/>
      <c r="N5" s="16"/>
    </row>
    <row r="6" spans="1:16" ht="12.5">
      <c r="A6" s="1">
        <v>5</v>
      </c>
      <c r="B6" s="23" t="s">
        <v>289</v>
      </c>
      <c r="C6" s="8" t="s">
        <v>19</v>
      </c>
      <c r="D6" s="23"/>
      <c r="E6" s="1"/>
      <c r="F6" s="1"/>
      <c r="G6" s="1"/>
      <c r="I6" s="16"/>
      <c r="J6" s="397" t="s">
        <v>290</v>
      </c>
      <c r="K6" s="397"/>
      <c r="L6" s="397"/>
      <c r="M6" s="21"/>
      <c r="N6" s="16"/>
    </row>
    <row r="7" spans="1:16" ht="12.5">
      <c r="A7" s="1">
        <v>6</v>
      </c>
      <c r="B7" s="9" t="s">
        <v>291</v>
      </c>
      <c r="C7" s="9" t="s">
        <v>20</v>
      </c>
      <c r="D7" s="9"/>
      <c r="E7" s="1"/>
      <c r="F7" s="1"/>
      <c r="G7" s="1"/>
      <c r="I7" s="16"/>
      <c r="J7" s="398" t="s">
        <v>266</v>
      </c>
      <c r="K7" s="398"/>
      <c r="L7" s="398"/>
      <c r="M7" s="21"/>
      <c r="N7" s="16"/>
    </row>
    <row r="8" spans="1:16" ht="12.5">
      <c r="A8" s="1">
        <v>7</v>
      </c>
      <c r="B8" s="2" t="s">
        <v>292</v>
      </c>
      <c r="C8" s="2" t="s">
        <v>247</v>
      </c>
      <c r="D8" s="1"/>
      <c r="E8" s="1"/>
      <c r="F8" s="1"/>
      <c r="G8" s="1"/>
      <c r="I8" s="16"/>
      <c r="J8" s="16"/>
      <c r="K8" s="16"/>
      <c r="L8" s="16"/>
      <c r="M8" s="16"/>
      <c r="N8" s="16"/>
    </row>
    <row r="9" spans="1:16" ht="12.5">
      <c r="A9" s="1">
        <v>8</v>
      </c>
      <c r="B9" s="5" t="s">
        <v>293</v>
      </c>
      <c r="C9" s="5" t="s">
        <v>248</v>
      </c>
      <c r="D9" s="1"/>
      <c r="E9" s="1"/>
      <c r="F9" s="1"/>
      <c r="G9" s="1"/>
      <c r="I9" s="16"/>
      <c r="J9" s="16"/>
      <c r="K9" s="16"/>
      <c r="L9" s="16"/>
      <c r="M9" s="16"/>
    </row>
    <row r="10" spans="1:16" ht="12.5">
      <c r="A10" s="1">
        <v>9</v>
      </c>
      <c r="B10" s="20" t="s">
        <v>294</v>
      </c>
      <c r="C10" s="6" t="s">
        <v>21</v>
      </c>
      <c r="D10" s="1"/>
      <c r="E10" s="1"/>
      <c r="F10" s="1"/>
      <c r="G10" s="1"/>
      <c r="I10" s="16"/>
      <c r="J10" s="16"/>
      <c r="K10" s="16"/>
      <c r="L10" s="16"/>
      <c r="M10" s="16"/>
    </row>
    <row r="11" spans="1:16" ht="12.5">
      <c r="A11" s="1">
        <v>10</v>
      </c>
      <c r="B11" s="20" t="s">
        <v>295</v>
      </c>
      <c r="C11" s="6" t="s">
        <v>22</v>
      </c>
      <c r="D11" s="1"/>
      <c r="E11" s="1"/>
      <c r="F11" s="1"/>
      <c r="G11" s="1"/>
    </row>
    <row r="12" spans="1:16" ht="12.5">
      <c r="A12" s="1">
        <v>11</v>
      </c>
      <c r="B12" s="20" t="s">
        <v>296</v>
      </c>
      <c r="C12" s="6" t="s">
        <v>23</v>
      </c>
      <c r="D12" s="1"/>
      <c r="E12" s="1"/>
      <c r="F12" s="1"/>
      <c r="G12" s="1"/>
    </row>
    <row r="13" spans="1:16" ht="12.5">
      <c r="A13" s="1">
        <v>12</v>
      </c>
      <c r="B13" s="146" t="s">
        <v>552</v>
      </c>
      <c r="C13" s="6" t="s">
        <v>24</v>
      </c>
      <c r="D13" s="1"/>
      <c r="E13" s="1"/>
      <c r="F13" s="1"/>
      <c r="G13" s="1"/>
    </row>
    <row r="14" spans="1:16" ht="12.5">
      <c r="A14" s="1">
        <v>13</v>
      </c>
      <c r="B14" s="20" t="s">
        <v>297</v>
      </c>
      <c r="C14" s="6" t="s">
        <v>25</v>
      </c>
      <c r="D14" s="1"/>
      <c r="E14" s="1"/>
      <c r="F14" s="1"/>
      <c r="G14" s="1"/>
    </row>
    <row r="15" spans="1:16" ht="12.5">
      <c r="A15" s="1">
        <v>14</v>
      </c>
      <c r="B15" s="20" t="s">
        <v>298</v>
      </c>
      <c r="C15" s="6" t="s">
        <v>26</v>
      </c>
      <c r="D15" s="1"/>
      <c r="E15" s="24"/>
      <c r="F15" s="24"/>
      <c r="G15" s="24"/>
      <c r="H15" s="24"/>
      <c r="I15" s="24"/>
    </row>
    <row r="16" spans="1:16" ht="12.5">
      <c r="A16" s="1">
        <v>15</v>
      </c>
      <c r="B16" s="20" t="s">
        <v>299</v>
      </c>
      <c r="C16" s="6" t="s">
        <v>27</v>
      </c>
      <c r="D16" s="1"/>
      <c r="E16" s="24"/>
      <c r="F16" s="24"/>
      <c r="G16" s="24"/>
      <c r="H16" s="24"/>
      <c r="I16" s="24"/>
      <c r="J16" s="24"/>
      <c r="K16" s="24"/>
      <c r="L16" s="24"/>
      <c r="M16" s="24"/>
      <c r="N16" s="24"/>
      <c r="O16" s="24"/>
      <c r="P16" s="24"/>
    </row>
    <row r="17" spans="1:12" ht="12.5">
      <c r="A17" s="1">
        <v>16</v>
      </c>
      <c r="B17" s="20" t="s">
        <v>300</v>
      </c>
      <c r="C17" s="6" t="s">
        <v>28</v>
      </c>
      <c r="D17" s="1"/>
      <c r="E17" s="24"/>
      <c r="F17" s="24"/>
      <c r="G17" s="24"/>
    </row>
    <row r="18" spans="1:12" ht="12.5">
      <c r="A18" s="1">
        <v>17</v>
      </c>
      <c r="B18" s="20" t="s">
        <v>301</v>
      </c>
      <c r="C18" s="6" t="s">
        <v>29</v>
      </c>
      <c r="D18" s="1"/>
      <c r="E18" s="24"/>
      <c r="F18" s="24"/>
      <c r="G18" s="24"/>
      <c r="H18" s="24"/>
      <c r="I18" s="24"/>
      <c r="J18" s="24"/>
      <c r="K18" s="24"/>
      <c r="L18" s="24"/>
    </row>
    <row r="19" spans="1:12" ht="12.5">
      <c r="A19" s="1">
        <v>18</v>
      </c>
      <c r="B19" s="20" t="s">
        <v>302</v>
      </c>
      <c r="C19" s="6" t="s">
        <v>30</v>
      </c>
      <c r="D19" s="1"/>
      <c r="E19" s="1"/>
      <c r="F19" s="1"/>
      <c r="G19" s="1"/>
    </row>
    <row r="20" spans="1:12" ht="12.5">
      <c r="A20" s="1">
        <v>19</v>
      </c>
      <c r="B20" s="1" t="s">
        <v>303</v>
      </c>
      <c r="C20" s="2" t="s">
        <v>31</v>
      </c>
      <c r="D20" s="1"/>
      <c r="E20" s="1"/>
      <c r="F20" s="1"/>
      <c r="G20" s="1"/>
    </row>
    <row r="21" spans="1:12" ht="12.5">
      <c r="A21" s="1">
        <v>20</v>
      </c>
      <c r="B21" s="1" t="s">
        <v>304</v>
      </c>
      <c r="C21" s="2" t="s">
        <v>32</v>
      </c>
      <c r="D21" s="1"/>
      <c r="E21" s="1"/>
      <c r="F21" s="1"/>
      <c r="G21" s="1"/>
    </row>
    <row r="22" spans="1:12" ht="12.5">
      <c r="A22" s="1">
        <v>21</v>
      </c>
      <c r="B22" s="1" t="s">
        <v>305</v>
      </c>
      <c r="C22" s="10" t="s">
        <v>33</v>
      </c>
      <c r="D22" s="1"/>
      <c r="E22" s="1"/>
      <c r="F22" s="1"/>
      <c r="G22" s="1"/>
    </row>
    <row r="23" spans="1:12" ht="12.5">
      <c r="A23" s="1">
        <v>22</v>
      </c>
      <c r="B23" s="1" t="s">
        <v>306</v>
      </c>
      <c r="C23" s="10" t="s">
        <v>34</v>
      </c>
      <c r="D23" s="1"/>
      <c r="E23" s="1"/>
      <c r="F23" s="1"/>
      <c r="G23" s="1"/>
    </row>
    <row r="24" spans="1:12" ht="12.5">
      <c r="A24" s="1">
        <v>23</v>
      </c>
      <c r="B24" s="2" t="s">
        <v>307</v>
      </c>
      <c r="C24" s="2" t="s">
        <v>0</v>
      </c>
      <c r="D24" s="1"/>
      <c r="E24" s="1"/>
      <c r="F24" s="1"/>
      <c r="G24" s="1"/>
    </row>
    <row r="25" spans="1:12" ht="12.5">
      <c r="A25" s="1">
        <v>24</v>
      </c>
      <c r="B25" s="1" t="s">
        <v>308</v>
      </c>
      <c r="C25" s="2" t="s">
        <v>35</v>
      </c>
      <c r="D25" s="1"/>
      <c r="E25" s="1"/>
      <c r="F25" s="1"/>
      <c r="G25" s="1"/>
    </row>
    <row r="26" spans="1:12" ht="12.5">
      <c r="A26" s="1">
        <v>25</v>
      </c>
      <c r="B26" s="1" t="s">
        <v>309</v>
      </c>
      <c r="C26" s="10" t="s">
        <v>36</v>
      </c>
      <c r="D26" s="1"/>
      <c r="E26" s="1"/>
      <c r="F26" s="1"/>
      <c r="G26" s="1"/>
    </row>
    <row r="27" spans="1:12" ht="12.5">
      <c r="A27" s="1">
        <v>26</v>
      </c>
      <c r="B27" s="1" t="s">
        <v>310</v>
      </c>
      <c r="C27" s="2" t="s">
        <v>37</v>
      </c>
      <c r="D27" s="1"/>
      <c r="E27" s="1"/>
      <c r="F27" s="1"/>
      <c r="G27" s="1"/>
    </row>
    <row r="28" spans="1:12" ht="12.5">
      <c r="A28" s="1">
        <v>27</v>
      </c>
      <c r="B28" s="1" t="s">
        <v>311</v>
      </c>
      <c r="C28" s="2" t="s">
        <v>38</v>
      </c>
      <c r="D28" s="1"/>
      <c r="E28" s="1"/>
      <c r="F28" s="1"/>
      <c r="G28" s="1"/>
    </row>
    <row r="29" spans="1:12" ht="12.5">
      <c r="A29" s="1">
        <v>28</v>
      </c>
      <c r="B29" s="1" t="s">
        <v>312</v>
      </c>
      <c r="C29" s="2" t="s">
        <v>39</v>
      </c>
      <c r="D29" s="1"/>
      <c r="E29" s="1"/>
      <c r="F29" s="1"/>
      <c r="G29" s="1"/>
    </row>
    <row r="30" spans="1:12" ht="12.5">
      <c r="A30" s="1">
        <v>29</v>
      </c>
      <c r="B30" s="1" t="s">
        <v>313</v>
      </c>
      <c r="C30" s="10" t="s">
        <v>40</v>
      </c>
      <c r="D30" s="1"/>
      <c r="E30" s="1"/>
      <c r="F30" s="1"/>
      <c r="G30" s="1"/>
    </row>
    <row r="31" spans="1:12" ht="12.5">
      <c r="A31" s="1">
        <v>30</v>
      </c>
      <c r="B31" s="1" t="s">
        <v>302</v>
      </c>
      <c r="C31" s="10" t="s">
        <v>41</v>
      </c>
      <c r="D31" s="1"/>
      <c r="E31" s="1"/>
      <c r="F31" s="1"/>
      <c r="G31" s="1"/>
    </row>
    <row r="32" spans="1:12" ht="12.5">
      <c r="A32" s="1">
        <v>31</v>
      </c>
      <c r="B32" s="1" t="s">
        <v>314</v>
      </c>
      <c r="C32" s="10" t="s">
        <v>42</v>
      </c>
      <c r="D32" s="1"/>
      <c r="E32" s="1"/>
      <c r="F32" s="1"/>
      <c r="G32" s="1"/>
    </row>
    <row r="33" spans="1:7" ht="12.5">
      <c r="A33" s="1">
        <v>32</v>
      </c>
      <c r="B33" s="1" t="s">
        <v>315</v>
      </c>
      <c r="C33" s="10" t="s">
        <v>43</v>
      </c>
      <c r="D33" s="1"/>
      <c r="E33" s="1"/>
      <c r="F33" s="1"/>
      <c r="G33" s="1"/>
    </row>
    <row r="34" spans="1:7" ht="12.5">
      <c r="A34" s="1">
        <v>33</v>
      </c>
      <c r="B34" s="1" t="s">
        <v>316</v>
      </c>
      <c r="C34" s="10" t="s">
        <v>44</v>
      </c>
      <c r="D34" s="1"/>
      <c r="E34" s="1"/>
      <c r="F34" s="1"/>
      <c r="G34" s="1"/>
    </row>
    <row r="35" spans="1:7" ht="12.5">
      <c r="A35" s="1">
        <v>34</v>
      </c>
      <c r="B35" s="1" t="s">
        <v>317</v>
      </c>
      <c r="C35" s="2" t="s">
        <v>45</v>
      </c>
      <c r="D35" s="1"/>
      <c r="E35" s="1"/>
      <c r="F35" s="1"/>
      <c r="G35" s="1"/>
    </row>
    <row r="36" spans="1:7" ht="12.5">
      <c r="A36" s="1">
        <v>35</v>
      </c>
      <c r="B36" s="1" t="s">
        <v>302</v>
      </c>
      <c r="C36" s="10" t="s">
        <v>46</v>
      </c>
      <c r="D36" s="1"/>
      <c r="E36" s="1"/>
      <c r="F36" s="1"/>
      <c r="G36" s="1"/>
    </row>
    <row r="37" spans="1:7" ht="12.5">
      <c r="A37" s="1">
        <v>36</v>
      </c>
      <c r="B37" s="1" t="s">
        <v>318</v>
      </c>
      <c r="C37" s="10" t="s">
        <v>47</v>
      </c>
      <c r="D37" s="1"/>
      <c r="E37" s="1"/>
      <c r="F37" s="1"/>
      <c r="G37" s="1"/>
    </row>
    <row r="38" spans="1:7" ht="12.5">
      <c r="A38" s="1">
        <v>37</v>
      </c>
      <c r="B38" s="1" t="s">
        <v>319</v>
      </c>
      <c r="C38" s="10" t="s">
        <v>48</v>
      </c>
      <c r="D38" s="1"/>
      <c r="E38" s="1"/>
      <c r="F38" s="1"/>
      <c r="G38" s="1"/>
    </row>
    <row r="39" spans="1:7" ht="12.5">
      <c r="A39" s="1">
        <v>38</v>
      </c>
      <c r="B39" s="1" t="s">
        <v>320</v>
      </c>
      <c r="C39" s="10" t="s">
        <v>49</v>
      </c>
      <c r="D39" s="1"/>
      <c r="E39" s="1"/>
      <c r="F39" s="1"/>
      <c r="G39" s="1"/>
    </row>
    <row r="40" spans="1:7" ht="12.5">
      <c r="A40" s="1">
        <v>39</v>
      </c>
      <c r="B40" s="1" t="s">
        <v>321</v>
      </c>
      <c r="C40" s="10" t="s">
        <v>50</v>
      </c>
      <c r="D40" s="1"/>
      <c r="E40" s="1"/>
      <c r="F40" s="1"/>
      <c r="G40" s="1"/>
    </row>
    <row r="41" spans="1:7" ht="12.5">
      <c r="A41" s="1">
        <v>40</v>
      </c>
      <c r="B41" s="1" t="s">
        <v>322</v>
      </c>
      <c r="C41" s="2" t="s">
        <v>51</v>
      </c>
      <c r="D41" s="1"/>
      <c r="E41" s="1"/>
      <c r="F41" s="1"/>
      <c r="G41" s="1"/>
    </row>
    <row r="42" spans="1:7" ht="12.5">
      <c r="A42" s="1">
        <v>41</v>
      </c>
      <c r="B42" s="1" t="s">
        <v>323</v>
      </c>
      <c r="C42" s="2" t="s">
        <v>52</v>
      </c>
      <c r="D42" s="1"/>
      <c r="E42" s="1"/>
      <c r="F42" s="1"/>
      <c r="G42" s="1"/>
    </row>
    <row r="43" spans="1:7" ht="12.5">
      <c r="A43" s="1">
        <v>42</v>
      </c>
      <c r="B43" s="1" t="s">
        <v>324</v>
      </c>
      <c r="C43" s="10" t="s">
        <v>53</v>
      </c>
      <c r="D43" s="1"/>
      <c r="E43" s="1"/>
      <c r="F43" s="1"/>
      <c r="G43" s="1"/>
    </row>
    <row r="44" spans="1:7" ht="12.5">
      <c r="A44" s="1">
        <v>43</v>
      </c>
      <c r="B44" s="1" t="s">
        <v>325</v>
      </c>
      <c r="C44" s="10" t="s">
        <v>54</v>
      </c>
      <c r="D44" s="1"/>
      <c r="E44" s="1"/>
      <c r="F44" s="1"/>
      <c r="G44" s="1"/>
    </row>
    <row r="45" spans="1:7" ht="12.5">
      <c r="A45" s="1">
        <v>44</v>
      </c>
      <c r="B45" s="1" t="s">
        <v>326</v>
      </c>
      <c r="C45" s="10" t="s">
        <v>55</v>
      </c>
      <c r="D45" s="1"/>
      <c r="E45" s="1"/>
      <c r="F45" s="1"/>
      <c r="G45" s="1"/>
    </row>
    <row r="46" spans="1:7" ht="12.5">
      <c r="A46" s="1">
        <v>45</v>
      </c>
      <c r="B46" s="1" t="s">
        <v>327</v>
      </c>
      <c r="C46" s="10" t="s">
        <v>56</v>
      </c>
      <c r="D46" s="1"/>
      <c r="E46" s="1"/>
      <c r="F46" s="1"/>
      <c r="G46" s="1"/>
    </row>
    <row r="47" spans="1:7" ht="12.5">
      <c r="A47" s="1">
        <v>46</v>
      </c>
      <c r="B47" s="1" t="s">
        <v>328</v>
      </c>
      <c r="C47" s="10" t="s">
        <v>57</v>
      </c>
      <c r="D47" s="1"/>
      <c r="E47" s="1"/>
      <c r="F47" s="1"/>
      <c r="G47" s="1"/>
    </row>
    <row r="48" spans="1:7" ht="12.5">
      <c r="A48" s="1">
        <v>47</v>
      </c>
      <c r="B48" s="1" t="s">
        <v>329</v>
      </c>
      <c r="C48" s="10" t="s">
        <v>58</v>
      </c>
      <c r="D48" s="1"/>
      <c r="E48" s="1"/>
      <c r="F48" s="1"/>
      <c r="G48" s="1"/>
    </row>
    <row r="49" spans="1:7" ht="12.5">
      <c r="A49" s="1">
        <v>48</v>
      </c>
      <c r="B49" s="1" t="s">
        <v>330</v>
      </c>
      <c r="C49" s="10" t="s">
        <v>59</v>
      </c>
      <c r="D49" s="1"/>
      <c r="E49" s="1"/>
      <c r="F49" s="1"/>
      <c r="G49" s="1"/>
    </row>
    <row r="50" spans="1:7" ht="12.5">
      <c r="A50" s="1">
        <v>49</v>
      </c>
      <c r="B50" s="1" t="s">
        <v>331</v>
      </c>
      <c r="C50" s="10" t="s">
        <v>60</v>
      </c>
      <c r="D50" s="1"/>
      <c r="E50" s="1"/>
      <c r="F50" s="1"/>
      <c r="G50" s="1"/>
    </row>
    <row r="51" spans="1:7" ht="12.5">
      <c r="A51" s="1">
        <v>50</v>
      </c>
      <c r="B51" s="1" t="s">
        <v>332</v>
      </c>
      <c r="C51" s="2" t="s">
        <v>61</v>
      </c>
      <c r="D51" s="1"/>
      <c r="E51" s="1"/>
      <c r="F51" s="1"/>
      <c r="G51" s="1"/>
    </row>
    <row r="52" spans="1:7" ht="12.5">
      <c r="A52" s="1">
        <v>51</v>
      </c>
      <c r="B52" s="1" t="s">
        <v>333</v>
      </c>
      <c r="C52" s="2" t="s">
        <v>62</v>
      </c>
      <c r="D52" s="1"/>
      <c r="E52" s="1"/>
      <c r="F52" s="1"/>
      <c r="G52" s="1"/>
    </row>
    <row r="53" spans="1:7" ht="12.5">
      <c r="A53" s="1">
        <v>52</v>
      </c>
      <c r="B53" s="1" t="s">
        <v>334</v>
      </c>
      <c r="C53" s="10" t="s">
        <v>63</v>
      </c>
      <c r="D53" s="1"/>
      <c r="E53" s="1"/>
      <c r="F53" s="1"/>
      <c r="G53" s="1"/>
    </row>
    <row r="54" spans="1:7" ht="12.5">
      <c r="A54" s="1">
        <v>53</v>
      </c>
      <c r="B54" s="1" t="s">
        <v>335</v>
      </c>
      <c r="C54" s="10" t="s">
        <v>64</v>
      </c>
      <c r="D54" s="1"/>
      <c r="E54" s="1"/>
      <c r="F54" s="1"/>
      <c r="G54" s="1"/>
    </row>
    <row r="55" spans="1:7" ht="12.5">
      <c r="A55" s="1">
        <v>54</v>
      </c>
      <c r="B55" s="1" t="s">
        <v>336</v>
      </c>
      <c r="C55" s="10" t="s">
        <v>65</v>
      </c>
      <c r="D55" s="1"/>
      <c r="E55" s="1"/>
      <c r="F55" s="1"/>
      <c r="G55" s="1"/>
    </row>
    <row r="56" spans="1:7" ht="12.5">
      <c r="A56" s="1">
        <v>55</v>
      </c>
      <c r="B56" s="1" t="s">
        <v>337</v>
      </c>
      <c r="C56" s="10" t="s">
        <v>66</v>
      </c>
      <c r="D56" s="1"/>
      <c r="E56" s="1"/>
      <c r="F56" s="1"/>
      <c r="G56" s="1"/>
    </row>
    <row r="57" spans="1:7" ht="12.5">
      <c r="A57" s="1">
        <v>56</v>
      </c>
      <c r="B57" s="1" t="s">
        <v>338</v>
      </c>
      <c r="C57" s="10" t="s">
        <v>67</v>
      </c>
      <c r="D57" s="1"/>
      <c r="E57" s="1"/>
      <c r="F57" s="1"/>
      <c r="G57" s="1"/>
    </row>
    <row r="58" spans="1:7" ht="12.5">
      <c r="A58" s="1">
        <v>57</v>
      </c>
      <c r="B58" s="1" t="s">
        <v>339</v>
      </c>
      <c r="C58" s="10" t="s">
        <v>68</v>
      </c>
      <c r="D58" s="1"/>
      <c r="E58" s="1"/>
      <c r="F58" s="1"/>
      <c r="G58" s="1"/>
    </row>
    <row r="59" spans="1:7" ht="12.5">
      <c r="A59" s="1">
        <v>58</v>
      </c>
      <c r="B59" s="1" t="s">
        <v>340</v>
      </c>
      <c r="C59" s="10" t="s">
        <v>69</v>
      </c>
      <c r="D59" s="1"/>
      <c r="E59" s="1"/>
      <c r="F59" s="1"/>
      <c r="G59" s="1"/>
    </row>
    <row r="60" spans="1:7" ht="12.5">
      <c r="A60" s="1">
        <v>59</v>
      </c>
      <c r="B60" s="1" t="s">
        <v>341</v>
      </c>
      <c r="C60" s="2" t="s">
        <v>70</v>
      </c>
      <c r="D60" s="1"/>
      <c r="E60" s="1"/>
      <c r="F60" s="1"/>
      <c r="G60" s="1"/>
    </row>
    <row r="61" spans="1:7" ht="12.5">
      <c r="A61" s="1">
        <v>60</v>
      </c>
      <c r="B61" s="3" t="s">
        <v>342</v>
      </c>
      <c r="C61" s="9" t="s">
        <v>71</v>
      </c>
      <c r="D61" s="3"/>
      <c r="E61" s="3"/>
      <c r="F61" s="3"/>
      <c r="G61" s="1"/>
    </row>
    <row r="62" spans="1:7" ht="12.5">
      <c r="A62" s="1">
        <v>61</v>
      </c>
      <c r="B62" s="3" t="s">
        <v>343</v>
      </c>
      <c r="C62" s="9" t="s">
        <v>72</v>
      </c>
      <c r="D62" s="3"/>
      <c r="E62" s="3"/>
      <c r="F62" s="1"/>
      <c r="G62" s="1"/>
    </row>
    <row r="63" spans="1:7" ht="12.5">
      <c r="A63" s="1">
        <v>62</v>
      </c>
      <c r="B63" s="3" t="s">
        <v>344</v>
      </c>
      <c r="C63" s="9" t="s">
        <v>73</v>
      </c>
      <c r="D63" s="3"/>
      <c r="E63" s="1"/>
      <c r="F63" s="1"/>
      <c r="G63" s="1"/>
    </row>
    <row r="64" spans="1:7" ht="12.5">
      <c r="A64" s="1">
        <v>63</v>
      </c>
      <c r="B64" s="3" t="s">
        <v>345</v>
      </c>
      <c r="C64" s="9" t="s">
        <v>74</v>
      </c>
      <c r="D64" s="3"/>
      <c r="E64" s="1"/>
      <c r="F64" s="1"/>
      <c r="G64" s="1"/>
    </row>
    <row r="65" spans="1:7" ht="12.5">
      <c r="A65" s="1">
        <v>64</v>
      </c>
      <c r="B65" s="3" t="s">
        <v>346</v>
      </c>
      <c r="C65" s="11" t="s">
        <v>75</v>
      </c>
      <c r="D65" s="3"/>
      <c r="E65" s="1"/>
      <c r="F65" s="1"/>
      <c r="G65" s="1"/>
    </row>
    <row r="66" spans="1:7" ht="12.5">
      <c r="A66" s="1">
        <v>65</v>
      </c>
      <c r="B66" s="3" t="s">
        <v>347</v>
      </c>
      <c r="C66" s="11" t="s">
        <v>76</v>
      </c>
      <c r="D66" s="3"/>
      <c r="E66" s="1"/>
      <c r="F66" s="1"/>
      <c r="G66" s="1"/>
    </row>
    <row r="67" spans="1:7" ht="12.5">
      <c r="A67" s="1">
        <v>66</v>
      </c>
      <c r="B67" s="3" t="s">
        <v>348</v>
      </c>
      <c r="C67" s="11" t="s">
        <v>77</v>
      </c>
      <c r="D67" s="3"/>
      <c r="E67" s="1"/>
      <c r="F67" s="1"/>
      <c r="G67" s="1"/>
    </row>
    <row r="68" spans="1:7" ht="12.5">
      <c r="A68" s="1">
        <v>67</v>
      </c>
      <c r="B68" s="3" t="s">
        <v>349</v>
      </c>
      <c r="C68" s="11" t="s">
        <v>78</v>
      </c>
      <c r="D68" s="3"/>
      <c r="E68" s="1"/>
      <c r="F68" s="1"/>
      <c r="G68" s="1"/>
    </row>
    <row r="69" spans="1:7" ht="12.5">
      <c r="A69" s="1">
        <v>68</v>
      </c>
      <c r="B69" s="3" t="s">
        <v>350</v>
      </c>
      <c r="C69" s="11" t="s">
        <v>79</v>
      </c>
      <c r="D69" s="3"/>
      <c r="E69" s="1"/>
      <c r="F69" s="1"/>
      <c r="G69" s="1"/>
    </row>
    <row r="70" spans="1:7" ht="12.5">
      <c r="A70" s="1">
        <v>69</v>
      </c>
      <c r="B70" s="3" t="s">
        <v>302</v>
      </c>
      <c r="C70" s="9" t="s">
        <v>80</v>
      </c>
      <c r="D70" s="3"/>
      <c r="E70" s="1"/>
      <c r="F70" s="1"/>
      <c r="G70" s="1"/>
    </row>
    <row r="71" spans="1:7" ht="12.5">
      <c r="A71" s="1">
        <v>70</v>
      </c>
      <c r="B71" s="3" t="s">
        <v>351</v>
      </c>
      <c r="C71" s="11" t="s">
        <v>81</v>
      </c>
      <c r="D71" s="3"/>
      <c r="E71" s="1"/>
      <c r="F71" s="1"/>
      <c r="G71" s="1"/>
    </row>
    <row r="72" spans="1:7" ht="12.5">
      <c r="A72" s="1">
        <v>71</v>
      </c>
      <c r="B72" s="3" t="s">
        <v>352</v>
      </c>
      <c r="C72" s="9" t="s">
        <v>82</v>
      </c>
      <c r="D72" s="3"/>
      <c r="E72" s="1"/>
      <c r="F72" s="1"/>
      <c r="G72" s="1"/>
    </row>
    <row r="73" spans="1:7" ht="12.5">
      <c r="A73" s="1">
        <v>72</v>
      </c>
      <c r="B73" s="3" t="s">
        <v>353</v>
      </c>
      <c r="C73" s="9" t="s">
        <v>83</v>
      </c>
      <c r="D73" s="3"/>
      <c r="E73" s="3"/>
      <c r="F73" s="1"/>
      <c r="G73" s="1"/>
    </row>
    <row r="74" spans="1:7" ht="12.5">
      <c r="A74" s="1">
        <v>73</v>
      </c>
      <c r="B74" s="9" t="s">
        <v>354</v>
      </c>
      <c r="C74" s="11" t="s">
        <v>84</v>
      </c>
      <c r="D74" s="3"/>
      <c r="E74" s="3"/>
      <c r="F74" s="1"/>
      <c r="G74" s="1"/>
    </row>
    <row r="75" spans="1:7" ht="12.5">
      <c r="A75" s="1">
        <v>74</v>
      </c>
      <c r="B75" s="3" t="s">
        <v>355</v>
      </c>
      <c r="C75" s="9" t="s">
        <v>85</v>
      </c>
      <c r="D75" s="1"/>
      <c r="E75" s="1"/>
      <c r="F75" s="1"/>
      <c r="G75" s="1"/>
    </row>
    <row r="76" spans="1:7" ht="12.5">
      <c r="A76" s="1">
        <v>75</v>
      </c>
      <c r="B76" s="3" t="s">
        <v>356</v>
      </c>
      <c r="C76" s="9" t="s">
        <v>86</v>
      </c>
      <c r="D76" s="1"/>
      <c r="E76" s="1"/>
      <c r="F76" s="1"/>
      <c r="G76" s="1"/>
    </row>
    <row r="77" spans="1:7" ht="12.5">
      <c r="A77" s="1">
        <v>76</v>
      </c>
      <c r="B77" s="3" t="s">
        <v>357</v>
      </c>
      <c r="C77" s="11" t="s">
        <v>87</v>
      </c>
      <c r="D77" s="1"/>
      <c r="E77" s="1"/>
      <c r="F77" s="1"/>
      <c r="G77" s="1"/>
    </row>
    <row r="78" spans="1:7" ht="12.5">
      <c r="A78" s="1">
        <v>77</v>
      </c>
      <c r="B78" s="3" t="s">
        <v>358</v>
      </c>
      <c r="C78" s="9" t="s">
        <v>88</v>
      </c>
      <c r="D78" s="1"/>
      <c r="E78" s="1"/>
      <c r="F78" s="1"/>
      <c r="G78" s="1"/>
    </row>
    <row r="79" spans="1:7" ht="12.5">
      <c r="A79" s="1">
        <v>78</v>
      </c>
      <c r="B79" s="3" t="s">
        <v>359</v>
      </c>
      <c r="C79" s="9" t="s">
        <v>86</v>
      </c>
      <c r="D79" s="1"/>
      <c r="E79" s="1"/>
      <c r="F79" s="1"/>
      <c r="G79" s="1"/>
    </row>
    <row r="80" spans="1:7" ht="12.5">
      <c r="A80" s="1">
        <v>79</v>
      </c>
      <c r="B80" s="3" t="s">
        <v>360</v>
      </c>
      <c r="C80" s="11" t="s">
        <v>89</v>
      </c>
      <c r="D80" s="1"/>
      <c r="E80" s="1"/>
      <c r="F80" s="1"/>
      <c r="G80" s="1"/>
    </row>
    <row r="81" spans="1:7" ht="12.5">
      <c r="A81" s="1">
        <v>80</v>
      </c>
      <c r="B81" s="3" t="s">
        <v>361</v>
      </c>
      <c r="C81" s="9" t="s">
        <v>90</v>
      </c>
      <c r="D81" s="1"/>
      <c r="E81" s="1"/>
      <c r="F81" s="1"/>
      <c r="G81" s="1"/>
    </row>
    <row r="82" spans="1:7" ht="12.5">
      <c r="A82" s="1">
        <v>81</v>
      </c>
      <c r="B82" s="3" t="s">
        <v>362</v>
      </c>
      <c r="C82" s="9" t="s">
        <v>86</v>
      </c>
      <c r="D82" s="1"/>
      <c r="E82" s="1"/>
      <c r="F82" s="1"/>
      <c r="G82" s="1"/>
    </row>
    <row r="83" spans="1:7" ht="12.5">
      <c r="A83" s="1">
        <v>82</v>
      </c>
      <c r="B83" s="3" t="s">
        <v>363</v>
      </c>
      <c r="C83" s="11" t="s">
        <v>91</v>
      </c>
      <c r="D83" s="1"/>
      <c r="E83" s="1"/>
      <c r="F83" s="1"/>
      <c r="G83" s="1"/>
    </row>
    <row r="84" spans="1:7" ht="12.5">
      <c r="A84" s="1">
        <v>83</v>
      </c>
      <c r="B84" s="3" t="s">
        <v>364</v>
      </c>
      <c r="C84" s="9" t="s">
        <v>92</v>
      </c>
      <c r="D84" s="1"/>
      <c r="E84" s="1"/>
      <c r="F84" s="1"/>
      <c r="G84" s="1"/>
    </row>
    <row r="85" spans="1:7" ht="12.5">
      <c r="A85" s="1">
        <v>84</v>
      </c>
      <c r="B85" s="3" t="s">
        <v>365</v>
      </c>
      <c r="C85" s="9" t="s">
        <v>93</v>
      </c>
      <c r="D85" s="1"/>
      <c r="E85" s="1"/>
      <c r="F85" s="1"/>
      <c r="G85" s="1"/>
    </row>
    <row r="86" spans="1:7" ht="12.5">
      <c r="A86" s="1">
        <v>85</v>
      </c>
      <c r="B86" s="3" t="s">
        <v>356</v>
      </c>
      <c r="C86" s="9" t="s">
        <v>86</v>
      </c>
      <c r="D86" s="1"/>
      <c r="E86" s="1"/>
      <c r="F86" s="1"/>
      <c r="G86" s="1"/>
    </row>
    <row r="87" spans="1:7" ht="12.5">
      <c r="A87" s="1">
        <v>86</v>
      </c>
      <c r="B87" s="3" t="s">
        <v>366</v>
      </c>
      <c r="C87" s="11" t="s">
        <v>94</v>
      </c>
      <c r="D87" s="1"/>
      <c r="E87" s="1"/>
      <c r="F87" s="1"/>
      <c r="G87" s="1"/>
    </row>
    <row r="88" spans="1:7" ht="12.5">
      <c r="A88" s="1">
        <v>87</v>
      </c>
      <c r="B88" s="3" t="s">
        <v>367</v>
      </c>
      <c r="C88" s="9" t="s">
        <v>95</v>
      </c>
      <c r="D88" s="1"/>
      <c r="E88" s="1"/>
      <c r="F88" s="1"/>
      <c r="G88" s="1"/>
    </row>
    <row r="89" spans="1:7" ht="12.5">
      <c r="A89" s="1">
        <v>88</v>
      </c>
      <c r="B89" s="3" t="s">
        <v>368</v>
      </c>
      <c r="C89" s="9" t="s">
        <v>96</v>
      </c>
      <c r="D89" s="1"/>
      <c r="E89" s="1"/>
      <c r="F89" s="1"/>
      <c r="G89" s="1"/>
    </row>
    <row r="90" spans="1:7" ht="12.5">
      <c r="A90" s="1">
        <v>89</v>
      </c>
      <c r="B90" s="3" t="s">
        <v>369</v>
      </c>
      <c r="C90" s="9" t="s">
        <v>97</v>
      </c>
      <c r="D90" s="1"/>
      <c r="E90" s="1"/>
      <c r="F90" s="1"/>
      <c r="G90" s="1"/>
    </row>
    <row r="91" spans="1:7" ht="12.5">
      <c r="A91" s="1">
        <v>90</v>
      </c>
      <c r="B91" s="3" t="s">
        <v>370</v>
      </c>
      <c r="C91" s="9" t="s">
        <v>98</v>
      </c>
      <c r="D91" s="1"/>
      <c r="E91" s="1"/>
      <c r="F91" s="1"/>
      <c r="G91" s="1"/>
    </row>
    <row r="92" spans="1:7" ht="12.5">
      <c r="A92" s="1">
        <v>91</v>
      </c>
      <c r="B92" s="3" t="s">
        <v>371</v>
      </c>
      <c r="C92" s="11" t="s">
        <v>99</v>
      </c>
      <c r="D92" s="1"/>
      <c r="E92" s="1"/>
      <c r="F92" s="1"/>
      <c r="G92" s="1"/>
    </row>
    <row r="93" spans="1:7" ht="12.5">
      <c r="A93" s="1">
        <v>92</v>
      </c>
      <c r="B93" s="3" t="s">
        <v>302</v>
      </c>
      <c r="C93" s="9" t="s">
        <v>100</v>
      </c>
      <c r="D93" s="1"/>
      <c r="E93" s="1"/>
      <c r="F93" s="1"/>
      <c r="G93" s="1"/>
    </row>
    <row r="94" spans="1:7" ht="12.5">
      <c r="A94" s="1">
        <v>93</v>
      </c>
      <c r="B94" s="3" t="s">
        <v>372</v>
      </c>
      <c r="C94" s="9" t="s">
        <v>101</v>
      </c>
      <c r="D94" s="1"/>
      <c r="E94" s="1"/>
      <c r="F94" s="1"/>
      <c r="G94" s="1"/>
    </row>
    <row r="95" spans="1:7" ht="12.5">
      <c r="A95" s="1">
        <v>94</v>
      </c>
      <c r="B95" s="3" t="s">
        <v>373</v>
      </c>
      <c r="C95" s="9" t="s">
        <v>102</v>
      </c>
      <c r="D95" s="3"/>
      <c r="E95" s="1"/>
      <c r="F95" s="1"/>
      <c r="G95" s="1"/>
    </row>
    <row r="96" spans="1:7" ht="12.5">
      <c r="A96" s="1">
        <v>95</v>
      </c>
      <c r="B96" s="3" t="s">
        <v>374</v>
      </c>
      <c r="C96" s="9" t="s">
        <v>103</v>
      </c>
      <c r="D96" s="3"/>
      <c r="E96" s="1"/>
      <c r="F96" s="1"/>
      <c r="G96" s="1"/>
    </row>
    <row r="97" spans="1:7" ht="12.5">
      <c r="A97" s="1">
        <v>96</v>
      </c>
      <c r="B97" s="3" t="s">
        <v>375</v>
      </c>
      <c r="C97" s="9" t="s">
        <v>104</v>
      </c>
      <c r="D97" s="3"/>
      <c r="E97" s="1"/>
      <c r="F97" s="1"/>
      <c r="G97" s="1"/>
    </row>
    <row r="98" spans="1:7" ht="12.5">
      <c r="A98" s="1">
        <v>97</v>
      </c>
      <c r="B98" s="3" t="s">
        <v>376</v>
      </c>
      <c r="C98" s="10" t="s">
        <v>105</v>
      </c>
      <c r="D98" s="3"/>
      <c r="E98" s="3"/>
      <c r="F98" s="1"/>
      <c r="G98" s="1"/>
    </row>
    <row r="99" spans="1:7" ht="12.5">
      <c r="A99" s="1">
        <v>98</v>
      </c>
      <c r="B99" s="3" t="s">
        <v>302</v>
      </c>
      <c r="C99" s="10" t="s">
        <v>100</v>
      </c>
      <c r="D99" s="3"/>
      <c r="E99" s="3"/>
      <c r="F99" s="1"/>
      <c r="G99" s="1"/>
    </row>
    <row r="100" spans="1:7" ht="12.5">
      <c r="A100" s="1">
        <v>99</v>
      </c>
      <c r="B100" s="3" t="s">
        <v>351</v>
      </c>
      <c r="C100" s="10" t="s">
        <v>81</v>
      </c>
      <c r="D100" s="3"/>
      <c r="E100" s="3"/>
      <c r="F100" s="1"/>
      <c r="G100" s="1"/>
    </row>
    <row r="101" spans="1:7" ht="12.5">
      <c r="A101" s="1">
        <v>100</v>
      </c>
      <c r="B101" s="3" t="s">
        <v>377</v>
      </c>
      <c r="C101" s="10" t="s">
        <v>106</v>
      </c>
      <c r="D101" s="3"/>
      <c r="E101" s="3"/>
      <c r="F101" s="1"/>
      <c r="G101" s="1"/>
    </row>
    <row r="102" spans="1:7" ht="12.5">
      <c r="A102" s="1">
        <v>101</v>
      </c>
      <c r="B102" s="3" t="s">
        <v>378</v>
      </c>
      <c r="C102" s="9" t="s">
        <v>107</v>
      </c>
      <c r="D102" s="1"/>
      <c r="E102" s="1"/>
      <c r="F102" s="1"/>
      <c r="G102" s="1"/>
    </row>
    <row r="103" spans="1:7" ht="12.5">
      <c r="A103" s="1">
        <v>102</v>
      </c>
      <c r="B103" s="3" t="s">
        <v>379</v>
      </c>
      <c r="C103" s="9" t="s">
        <v>108</v>
      </c>
      <c r="D103" s="1"/>
      <c r="E103" s="1"/>
      <c r="F103" s="1"/>
      <c r="G103" s="1"/>
    </row>
    <row r="104" spans="1:7" ht="12.5">
      <c r="A104" s="1">
        <v>103</v>
      </c>
      <c r="B104" s="3" t="s">
        <v>380</v>
      </c>
      <c r="C104" s="9" t="s">
        <v>109</v>
      </c>
      <c r="D104" s="3"/>
      <c r="E104" s="3"/>
      <c r="F104" s="3"/>
      <c r="G104" s="1"/>
    </row>
    <row r="105" spans="1:7" ht="12.5">
      <c r="A105" s="1">
        <v>104</v>
      </c>
      <c r="B105" s="3" t="s">
        <v>381</v>
      </c>
      <c r="C105" s="9" t="s">
        <v>110</v>
      </c>
      <c r="D105" s="3"/>
      <c r="E105" s="3"/>
      <c r="F105" s="1"/>
      <c r="G105" s="1"/>
    </row>
    <row r="106" spans="1:7" ht="12.5">
      <c r="A106" s="1">
        <v>105</v>
      </c>
      <c r="B106" s="3" t="s">
        <v>382</v>
      </c>
      <c r="C106" s="9" t="s">
        <v>111</v>
      </c>
      <c r="D106" s="3"/>
      <c r="E106" s="1"/>
      <c r="F106" s="1"/>
      <c r="G106" s="1"/>
    </row>
    <row r="107" spans="1:7" ht="12.5">
      <c r="A107" s="1">
        <v>106</v>
      </c>
      <c r="B107" s="3" t="s">
        <v>383</v>
      </c>
      <c r="C107" s="9" t="s">
        <v>112</v>
      </c>
      <c r="D107" s="3"/>
      <c r="E107" s="1"/>
      <c r="F107" s="1"/>
      <c r="G107" s="1"/>
    </row>
    <row r="108" spans="1:7" ht="12.5">
      <c r="A108" s="1">
        <v>107</v>
      </c>
      <c r="B108" s="3" t="s">
        <v>384</v>
      </c>
      <c r="C108" s="11" t="s">
        <v>113</v>
      </c>
      <c r="D108" s="3"/>
      <c r="E108" s="1"/>
      <c r="F108" s="1"/>
      <c r="G108" s="1"/>
    </row>
    <row r="109" spans="1:7" ht="12.5">
      <c r="A109" s="1">
        <v>108</v>
      </c>
      <c r="B109" s="3" t="s">
        <v>385</v>
      </c>
      <c r="C109" s="11" t="s">
        <v>114</v>
      </c>
      <c r="D109" s="3"/>
      <c r="E109" s="1"/>
      <c r="F109" s="1"/>
      <c r="G109" s="1"/>
    </row>
    <row r="110" spans="1:7" ht="12.5">
      <c r="A110" s="1">
        <v>109</v>
      </c>
      <c r="B110" s="3" t="s">
        <v>386</v>
      </c>
      <c r="C110" s="9" t="s">
        <v>115</v>
      </c>
      <c r="D110" s="3"/>
      <c r="E110" s="1"/>
      <c r="F110" s="1"/>
      <c r="G110" s="1"/>
    </row>
    <row r="111" spans="1:7" ht="12.5">
      <c r="A111" s="1">
        <v>110</v>
      </c>
      <c r="B111" s="3" t="s">
        <v>387</v>
      </c>
      <c r="C111" s="9" t="s">
        <v>116</v>
      </c>
      <c r="D111" s="3"/>
      <c r="E111" s="1"/>
      <c r="F111" s="1"/>
      <c r="G111" s="1"/>
    </row>
    <row r="112" spans="1:7" ht="12.5">
      <c r="A112" s="1">
        <v>111</v>
      </c>
      <c r="B112" s="3" t="s">
        <v>388</v>
      </c>
      <c r="C112" s="11" t="s">
        <v>117</v>
      </c>
      <c r="D112" s="3"/>
      <c r="E112" s="1"/>
      <c r="F112" s="1"/>
      <c r="G112" s="1"/>
    </row>
    <row r="113" spans="1:7" ht="12.5">
      <c r="A113" s="1">
        <v>112</v>
      </c>
      <c r="B113" s="3" t="s">
        <v>389</v>
      </c>
      <c r="C113" s="11" t="s">
        <v>118</v>
      </c>
      <c r="D113" s="3"/>
      <c r="E113" s="1"/>
      <c r="F113" s="1"/>
      <c r="G113" s="1"/>
    </row>
    <row r="114" spans="1:7" ht="12.5">
      <c r="A114" s="1">
        <v>113</v>
      </c>
      <c r="B114" s="3" t="s">
        <v>390</v>
      </c>
      <c r="C114" s="9" t="s">
        <v>34</v>
      </c>
      <c r="D114" s="3"/>
      <c r="E114" s="1"/>
      <c r="F114" s="1"/>
      <c r="G114" s="1"/>
    </row>
    <row r="115" spans="1:7" ht="12.5">
      <c r="A115" s="1">
        <v>114</v>
      </c>
      <c r="B115" s="3" t="s">
        <v>391</v>
      </c>
      <c r="C115" s="9" t="s">
        <v>119</v>
      </c>
      <c r="D115" s="3"/>
      <c r="E115" s="1"/>
      <c r="F115" s="1"/>
      <c r="G115" s="1"/>
    </row>
    <row r="116" spans="1:7" ht="12.5">
      <c r="A116" s="1">
        <v>115</v>
      </c>
      <c r="B116" s="3" t="s">
        <v>392</v>
      </c>
      <c r="C116" s="11" t="s">
        <v>120</v>
      </c>
      <c r="D116" s="3"/>
      <c r="E116" s="1"/>
      <c r="F116" s="1"/>
      <c r="G116" s="1"/>
    </row>
    <row r="117" spans="1:7" ht="12.5">
      <c r="A117" s="1">
        <v>116</v>
      </c>
      <c r="B117" s="3" t="s">
        <v>393</v>
      </c>
      <c r="C117" s="11" t="s">
        <v>121</v>
      </c>
      <c r="D117" s="3"/>
      <c r="E117" s="1"/>
      <c r="F117" s="1"/>
      <c r="G117" s="1"/>
    </row>
    <row r="118" spans="1:7" ht="12.5">
      <c r="A118" s="1">
        <v>117</v>
      </c>
      <c r="B118" s="3" t="s">
        <v>394</v>
      </c>
      <c r="C118" s="9" t="s">
        <v>122</v>
      </c>
      <c r="D118" s="3"/>
      <c r="E118" s="1"/>
      <c r="F118" s="1"/>
      <c r="G118" s="1"/>
    </row>
    <row r="119" spans="1:7" ht="12.5">
      <c r="A119" s="1">
        <v>118</v>
      </c>
      <c r="B119" s="3" t="s">
        <v>395</v>
      </c>
      <c r="C119" s="9" t="s">
        <v>123</v>
      </c>
      <c r="D119" s="3"/>
      <c r="E119" s="3"/>
      <c r="F119" s="1"/>
      <c r="G119" s="1"/>
    </row>
    <row r="120" spans="1:7" ht="12.5">
      <c r="A120" s="1">
        <v>119</v>
      </c>
      <c r="B120" s="3" t="s">
        <v>396</v>
      </c>
      <c r="C120" s="10" t="s">
        <v>124</v>
      </c>
      <c r="D120" s="3"/>
      <c r="E120" s="3"/>
      <c r="F120" s="3"/>
      <c r="G120" s="1"/>
    </row>
    <row r="121" spans="1:7" ht="12.5">
      <c r="A121" s="1">
        <v>120</v>
      </c>
      <c r="B121" s="3" t="s">
        <v>397</v>
      </c>
      <c r="C121" s="10" t="s">
        <v>125</v>
      </c>
      <c r="D121" s="3"/>
      <c r="E121" s="3"/>
      <c r="F121" s="3"/>
      <c r="G121" s="1"/>
    </row>
    <row r="122" spans="1:7" ht="12.5">
      <c r="A122" s="1">
        <v>121</v>
      </c>
      <c r="B122" s="3" t="s">
        <v>398</v>
      </c>
      <c r="C122" s="10" t="s">
        <v>126</v>
      </c>
      <c r="D122" s="3"/>
      <c r="E122" s="3"/>
      <c r="F122" s="3"/>
      <c r="G122" s="1"/>
    </row>
    <row r="123" spans="1:7" ht="12.5">
      <c r="A123" s="1">
        <v>122</v>
      </c>
      <c r="B123" s="3" t="s">
        <v>399</v>
      </c>
      <c r="C123" s="10" t="s">
        <v>114</v>
      </c>
      <c r="D123" s="3"/>
      <c r="E123" s="3"/>
      <c r="F123" s="3"/>
      <c r="G123" s="1"/>
    </row>
    <row r="124" spans="1:7" ht="12.5">
      <c r="A124" s="1">
        <v>123</v>
      </c>
      <c r="B124" s="3" t="s">
        <v>400</v>
      </c>
      <c r="C124" s="11" t="s">
        <v>127</v>
      </c>
      <c r="D124" s="3"/>
      <c r="E124" s="3"/>
      <c r="F124" s="3"/>
      <c r="G124" s="1"/>
    </row>
    <row r="125" spans="1:7" ht="12.5">
      <c r="A125" s="1">
        <v>124</v>
      </c>
      <c r="B125" s="3" t="s">
        <v>401</v>
      </c>
      <c r="C125" s="10" t="s">
        <v>128</v>
      </c>
      <c r="D125" s="3"/>
      <c r="E125" s="3"/>
      <c r="F125" s="3"/>
      <c r="G125" s="1"/>
    </row>
    <row r="126" spans="1:7" ht="12.5">
      <c r="A126" s="1">
        <v>125</v>
      </c>
      <c r="B126" s="3" t="s">
        <v>402</v>
      </c>
      <c r="C126" s="11" t="s">
        <v>120</v>
      </c>
      <c r="D126" s="3"/>
      <c r="E126" s="3"/>
      <c r="F126" s="3"/>
      <c r="G126" s="1"/>
    </row>
    <row r="127" spans="1:7" ht="12.5">
      <c r="A127" s="1">
        <v>126</v>
      </c>
      <c r="B127" s="3" t="s">
        <v>403</v>
      </c>
      <c r="C127" s="11" t="s">
        <v>129</v>
      </c>
      <c r="D127" s="3"/>
      <c r="E127" s="3"/>
      <c r="F127" s="3"/>
      <c r="G127" s="1"/>
    </row>
    <row r="128" spans="1:7" ht="12.5">
      <c r="A128" s="1">
        <v>127</v>
      </c>
      <c r="B128" s="3" t="s">
        <v>404</v>
      </c>
      <c r="C128" s="10" t="s">
        <v>130</v>
      </c>
      <c r="D128" s="3"/>
      <c r="E128" s="3"/>
      <c r="F128" s="3"/>
      <c r="G128" s="1"/>
    </row>
    <row r="129" spans="1:7" ht="12.5">
      <c r="A129" s="1">
        <v>128</v>
      </c>
      <c r="B129" s="3" t="s">
        <v>405</v>
      </c>
      <c r="C129" s="11" t="s">
        <v>131</v>
      </c>
      <c r="D129" s="3"/>
      <c r="E129" s="3"/>
      <c r="F129" s="3"/>
      <c r="G129" s="1"/>
    </row>
    <row r="130" spans="1:7" ht="12.5">
      <c r="A130" s="1">
        <v>129</v>
      </c>
      <c r="B130" s="3" t="s">
        <v>406</v>
      </c>
      <c r="C130" s="9" t="s">
        <v>132</v>
      </c>
      <c r="D130" s="3"/>
      <c r="E130" s="3"/>
      <c r="F130" s="3"/>
      <c r="G130" s="1"/>
    </row>
    <row r="131" spans="1:7" ht="12.5">
      <c r="A131" s="1">
        <v>130</v>
      </c>
      <c r="B131" s="3" t="s">
        <v>407</v>
      </c>
      <c r="C131" s="9" t="s">
        <v>133</v>
      </c>
      <c r="D131" s="1"/>
      <c r="E131" s="1"/>
      <c r="F131" s="1"/>
      <c r="G131" s="1"/>
    </row>
    <row r="132" spans="1:7" ht="12.5">
      <c r="A132" s="1">
        <v>131</v>
      </c>
      <c r="B132" s="3" t="s">
        <v>408</v>
      </c>
      <c r="C132" s="11" t="s">
        <v>134</v>
      </c>
      <c r="D132" s="1"/>
      <c r="E132" s="1"/>
      <c r="F132" s="1"/>
      <c r="G132" s="1"/>
    </row>
    <row r="133" spans="1:7" ht="12.5">
      <c r="A133" s="1">
        <v>132</v>
      </c>
      <c r="B133" s="3" t="s">
        <v>409</v>
      </c>
      <c r="C133" s="9" t="s">
        <v>135</v>
      </c>
      <c r="D133" s="1"/>
      <c r="E133" s="1"/>
      <c r="F133" s="1"/>
      <c r="G133" s="1"/>
    </row>
    <row r="134" spans="1:7" ht="12.5">
      <c r="A134" s="1">
        <v>133</v>
      </c>
      <c r="B134" s="3" t="s">
        <v>410</v>
      </c>
      <c r="C134" s="9" t="s">
        <v>136</v>
      </c>
      <c r="D134" s="1"/>
      <c r="E134" s="1"/>
      <c r="F134" s="1"/>
      <c r="G134" s="1"/>
    </row>
    <row r="135" spans="1:7" ht="12.5">
      <c r="A135" s="1">
        <v>134</v>
      </c>
      <c r="B135" s="3" t="s">
        <v>411</v>
      </c>
      <c r="C135" s="11" t="s">
        <v>137</v>
      </c>
      <c r="D135" s="1"/>
      <c r="E135" s="1"/>
      <c r="F135" s="1"/>
      <c r="G135" s="1"/>
    </row>
    <row r="136" spans="1:7" ht="12.5">
      <c r="A136" s="1">
        <v>135</v>
      </c>
      <c r="B136" s="3" t="s">
        <v>412</v>
      </c>
      <c r="C136" s="9" t="s">
        <v>138</v>
      </c>
      <c r="D136" s="1"/>
      <c r="E136" s="1"/>
      <c r="F136" s="1"/>
      <c r="G136" s="1"/>
    </row>
    <row r="137" spans="1:7" ht="12.5">
      <c r="A137" s="1">
        <v>136</v>
      </c>
      <c r="B137" s="3" t="s">
        <v>413</v>
      </c>
      <c r="C137" s="9" t="s">
        <v>139</v>
      </c>
      <c r="D137" s="3"/>
      <c r="E137" s="3"/>
      <c r="F137" s="1"/>
      <c r="G137" s="1"/>
    </row>
    <row r="138" spans="1:7" ht="12.5">
      <c r="A138" s="1">
        <v>137</v>
      </c>
      <c r="B138" s="3" t="s">
        <v>414</v>
      </c>
      <c r="C138" s="11" t="s">
        <v>140</v>
      </c>
      <c r="D138" s="3"/>
      <c r="E138" s="3"/>
      <c r="F138" s="1"/>
      <c r="G138" s="1"/>
    </row>
    <row r="139" spans="1:7" ht="12.5">
      <c r="A139" s="1">
        <v>138</v>
      </c>
      <c r="B139" s="3" t="s">
        <v>415</v>
      </c>
      <c r="C139" s="9" t="s">
        <v>141</v>
      </c>
      <c r="D139" s="3"/>
      <c r="E139" s="1"/>
      <c r="F139" s="1"/>
      <c r="G139" s="1"/>
    </row>
    <row r="140" spans="1:7" ht="12.5">
      <c r="A140" s="1">
        <v>139</v>
      </c>
      <c r="B140" s="3" t="s">
        <v>416</v>
      </c>
      <c r="C140" s="9" t="s">
        <v>142</v>
      </c>
      <c r="D140" s="3"/>
      <c r="E140" s="1"/>
      <c r="F140" s="1"/>
      <c r="G140" s="1"/>
    </row>
    <row r="141" spans="1:7" ht="12.5">
      <c r="A141" s="1">
        <v>140</v>
      </c>
      <c r="B141" s="3" t="s">
        <v>417</v>
      </c>
      <c r="C141" s="9" t="s">
        <v>143</v>
      </c>
      <c r="D141" s="3"/>
      <c r="E141" s="1"/>
      <c r="F141" s="1"/>
      <c r="G141" s="1"/>
    </row>
    <row r="142" spans="1:7" ht="12.5">
      <c r="A142" s="1">
        <v>141</v>
      </c>
      <c r="B142" s="3" t="s">
        <v>418</v>
      </c>
      <c r="C142" s="9" t="s">
        <v>144</v>
      </c>
      <c r="D142" s="3"/>
      <c r="E142" s="1"/>
      <c r="F142" s="1"/>
      <c r="G142" s="1"/>
    </row>
    <row r="143" spans="1:7" ht="12.5">
      <c r="A143" s="1">
        <v>142</v>
      </c>
      <c r="B143" s="3" t="s">
        <v>419</v>
      </c>
      <c r="C143" s="9" t="s">
        <v>145</v>
      </c>
      <c r="D143" s="3"/>
      <c r="E143" s="1"/>
      <c r="F143" s="1"/>
      <c r="G143" s="1"/>
    </row>
    <row r="144" spans="1:7" ht="12.5">
      <c r="A144" s="1">
        <v>143</v>
      </c>
      <c r="B144" s="3" t="s">
        <v>420</v>
      </c>
      <c r="C144" s="9" t="s">
        <v>146</v>
      </c>
      <c r="D144" s="3"/>
      <c r="E144" s="3"/>
      <c r="F144" s="1"/>
      <c r="G144" s="1"/>
    </row>
    <row r="145" spans="1:7" ht="12.5">
      <c r="A145" s="1">
        <v>144</v>
      </c>
      <c r="B145" s="3" t="s">
        <v>421</v>
      </c>
      <c r="C145" s="9" t="s">
        <v>147</v>
      </c>
      <c r="D145" s="3"/>
      <c r="E145" s="3"/>
      <c r="F145" s="1"/>
      <c r="G145" s="1"/>
    </row>
    <row r="146" spans="1:7" ht="12.5">
      <c r="A146" s="1">
        <v>145</v>
      </c>
      <c r="B146" s="3" t="s">
        <v>422</v>
      </c>
      <c r="C146" s="9" t="s">
        <v>148</v>
      </c>
      <c r="D146" s="3"/>
      <c r="E146" s="3"/>
      <c r="F146" s="1"/>
      <c r="G146" s="1"/>
    </row>
    <row r="147" spans="1:7" ht="12.5">
      <c r="A147" s="1">
        <v>146</v>
      </c>
      <c r="B147" s="3" t="s">
        <v>423</v>
      </c>
      <c r="C147" s="9" t="s">
        <v>149</v>
      </c>
      <c r="D147" s="3"/>
      <c r="E147" s="3"/>
      <c r="F147" s="3"/>
      <c r="G147" s="1"/>
    </row>
    <row r="148" spans="1:7" ht="12.5">
      <c r="A148" s="1">
        <v>147</v>
      </c>
      <c r="B148" s="3" t="s">
        <v>424</v>
      </c>
      <c r="C148" s="9" t="s">
        <v>150</v>
      </c>
      <c r="D148" s="3"/>
      <c r="E148" s="1"/>
      <c r="F148" s="3"/>
      <c r="G148" s="1"/>
    </row>
    <row r="149" spans="1:7" ht="12.5">
      <c r="A149" s="1">
        <v>148</v>
      </c>
      <c r="B149" s="3" t="s">
        <v>425</v>
      </c>
      <c r="C149" s="9" t="s">
        <v>151</v>
      </c>
      <c r="D149" s="1"/>
      <c r="E149" s="3"/>
      <c r="F149" s="3"/>
      <c r="G149" s="1"/>
    </row>
    <row r="150" spans="1:7" ht="12.5">
      <c r="A150" s="1">
        <v>149</v>
      </c>
      <c r="B150" s="3" t="s">
        <v>426</v>
      </c>
      <c r="C150" s="9" t="s">
        <v>152</v>
      </c>
      <c r="D150" s="1"/>
      <c r="E150" s="3"/>
      <c r="F150" s="3"/>
      <c r="G150" s="1"/>
    </row>
    <row r="151" spans="1:7" ht="12.5">
      <c r="A151" s="1">
        <v>150</v>
      </c>
      <c r="B151" s="3" t="s">
        <v>427</v>
      </c>
      <c r="C151" s="11" t="s">
        <v>153</v>
      </c>
      <c r="D151" s="1"/>
      <c r="E151" s="3"/>
      <c r="F151" s="3"/>
      <c r="G151" s="1"/>
    </row>
    <row r="152" spans="1:7" ht="12.5">
      <c r="A152" s="1">
        <v>151</v>
      </c>
      <c r="B152" s="3" t="s">
        <v>428</v>
      </c>
      <c r="C152" s="9" t="s">
        <v>154</v>
      </c>
      <c r="D152" s="1"/>
      <c r="E152" s="3"/>
      <c r="F152" s="3"/>
      <c r="G152" s="1"/>
    </row>
    <row r="153" spans="1:7" ht="12.5">
      <c r="A153" s="1">
        <v>152</v>
      </c>
      <c r="B153" s="3" t="s">
        <v>429</v>
      </c>
      <c r="C153" s="9" t="s">
        <v>155</v>
      </c>
      <c r="D153" s="1"/>
      <c r="E153" s="3"/>
      <c r="F153" s="3"/>
      <c r="G153" s="1"/>
    </row>
    <row r="154" spans="1:7" ht="12.5">
      <c r="A154" s="1">
        <v>153</v>
      </c>
      <c r="B154" s="3" t="s">
        <v>430</v>
      </c>
      <c r="C154" s="11" t="s">
        <v>156</v>
      </c>
      <c r="D154" s="1"/>
      <c r="E154" s="3"/>
      <c r="F154" s="3"/>
      <c r="G154" s="1"/>
    </row>
    <row r="155" spans="1:7" ht="12.5">
      <c r="A155" s="1">
        <v>154</v>
      </c>
      <c r="B155" s="3" t="s">
        <v>431</v>
      </c>
      <c r="C155" s="11" t="s">
        <v>157</v>
      </c>
      <c r="D155" s="1"/>
      <c r="E155" s="3"/>
      <c r="F155" s="3"/>
      <c r="G155" s="1"/>
    </row>
    <row r="156" spans="1:7" ht="12.5">
      <c r="A156" s="1">
        <v>155</v>
      </c>
      <c r="B156" s="3" t="s">
        <v>432</v>
      </c>
      <c r="C156" s="9" t="s">
        <v>158</v>
      </c>
      <c r="D156" s="1"/>
      <c r="E156" s="3"/>
      <c r="F156" s="3"/>
      <c r="G156" s="1"/>
    </row>
    <row r="157" spans="1:7" ht="12.5">
      <c r="A157" s="1">
        <v>156</v>
      </c>
      <c r="B157" s="3" t="s">
        <v>433</v>
      </c>
      <c r="C157" s="9" t="s">
        <v>159</v>
      </c>
      <c r="D157" s="1"/>
      <c r="E157" s="3"/>
      <c r="F157" s="3"/>
      <c r="G157" s="1"/>
    </row>
    <row r="158" spans="1:7" ht="12.5">
      <c r="A158" s="1">
        <v>157</v>
      </c>
      <c r="B158" s="3" t="s">
        <v>434</v>
      </c>
      <c r="C158" s="9" t="s">
        <v>160</v>
      </c>
      <c r="D158" s="1"/>
      <c r="E158" s="3"/>
      <c r="F158" s="3"/>
      <c r="G158" s="1"/>
    </row>
    <row r="159" spans="1:7" ht="12.5">
      <c r="A159" s="1">
        <v>158</v>
      </c>
      <c r="B159" s="3" t="s">
        <v>435</v>
      </c>
      <c r="C159" s="9" t="s">
        <v>161</v>
      </c>
      <c r="D159" s="1"/>
      <c r="E159" s="3"/>
      <c r="F159" s="3"/>
      <c r="G159" s="1"/>
    </row>
    <row r="160" spans="1:7" ht="12.5">
      <c r="A160" s="1">
        <v>159</v>
      </c>
      <c r="B160" s="3" t="s">
        <v>436</v>
      </c>
      <c r="C160" s="9" t="s">
        <v>162</v>
      </c>
      <c r="D160" s="1"/>
      <c r="E160" s="3"/>
      <c r="F160" s="3"/>
      <c r="G160" s="1"/>
    </row>
    <row r="161" spans="1:7" ht="12.5">
      <c r="A161" s="1">
        <v>160</v>
      </c>
      <c r="B161" s="3" t="s">
        <v>437</v>
      </c>
      <c r="C161" s="9" t="s">
        <v>163</v>
      </c>
      <c r="D161" s="1"/>
      <c r="E161" s="3"/>
      <c r="F161" s="3"/>
      <c r="G161" s="1"/>
    </row>
    <row r="162" spans="1:7" ht="12.5">
      <c r="A162" s="1">
        <v>161</v>
      </c>
      <c r="B162" s="3" t="s">
        <v>438</v>
      </c>
      <c r="C162" s="9" t="s">
        <v>164</v>
      </c>
      <c r="D162" s="1"/>
      <c r="E162" s="3"/>
      <c r="F162" s="3"/>
      <c r="G162" s="1"/>
    </row>
    <row r="163" spans="1:7" ht="12.5">
      <c r="A163" s="1">
        <v>162</v>
      </c>
      <c r="B163" s="3" t="s">
        <v>439</v>
      </c>
      <c r="C163" s="9" t="s">
        <v>165</v>
      </c>
      <c r="D163" s="1"/>
      <c r="E163" s="3"/>
      <c r="F163" s="3"/>
      <c r="G163" s="1"/>
    </row>
    <row r="164" spans="1:7" ht="12.5">
      <c r="A164" s="1">
        <v>163</v>
      </c>
      <c r="B164" s="3" t="s">
        <v>440</v>
      </c>
      <c r="C164" s="9" t="s">
        <v>166</v>
      </c>
      <c r="D164" s="1"/>
      <c r="E164" s="3"/>
      <c r="F164" s="3"/>
      <c r="G164" s="1"/>
    </row>
    <row r="165" spans="1:7" ht="12.5">
      <c r="A165" s="1">
        <v>164</v>
      </c>
      <c r="B165" s="3" t="s">
        <v>441</v>
      </c>
      <c r="C165" s="11" t="s">
        <v>167</v>
      </c>
      <c r="D165" s="1"/>
      <c r="E165" s="3"/>
      <c r="F165" s="3"/>
      <c r="G165" s="1"/>
    </row>
    <row r="166" spans="1:7" ht="12.5">
      <c r="A166" s="1">
        <v>165</v>
      </c>
      <c r="B166" s="3" t="s">
        <v>442</v>
      </c>
      <c r="C166" s="11" t="s">
        <v>168</v>
      </c>
      <c r="D166" s="1"/>
      <c r="E166" s="3"/>
      <c r="F166" s="3"/>
      <c r="G166" s="1"/>
    </row>
    <row r="167" spans="1:7" ht="12.5">
      <c r="A167" s="1">
        <v>166</v>
      </c>
      <c r="B167" s="3" t="s">
        <v>443</v>
      </c>
      <c r="C167" s="11" t="s">
        <v>169</v>
      </c>
      <c r="D167" s="1"/>
      <c r="E167" s="3"/>
      <c r="F167" s="3"/>
      <c r="G167" s="1"/>
    </row>
    <row r="168" spans="1:7" ht="12.5">
      <c r="A168" s="1">
        <v>167</v>
      </c>
      <c r="B168" s="3" t="s">
        <v>444</v>
      </c>
      <c r="C168" s="11" t="s">
        <v>170</v>
      </c>
      <c r="D168" s="1"/>
      <c r="E168" s="3"/>
      <c r="F168" s="3"/>
      <c r="G168" s="1"/>
    </row>
    <row r="169" spans="1:7" ht="12.5">
      <c r="A169" s="1">
        <v>168</v>
      </c>
      <c r="B169" s="3" t="s">
        <v>445</v>
      </c>
      <c r="C169" s="11" t="s">
        <v>171</v>
      </c>
      <c r="D169" s="1"/>
      <c r="E169" s="3"/>
      <c r="F169" s="3"/>
      <c r="G169" s="1"/>
    </row>
    <row r="170" spans="1:7" ht="12.5">
      <c r="A170" s="1">
        <v>169</v>
      </c>
      <c r="B170" s="3" t="s">
        <v>446</v>
      </c>
      <c r="C170" s="11" t="s">
        <v>172</v>
      </c>
      <c r="D170" s="1"/>
      <c r="E170" s="3"/>
      <c r="F170" s="3"/>
      <c r="G170" s="1"/>
    </row>
    <row r="171" spans="1:7" ht="12.5">
      <c r="A171" s="1">
        <v>170</v>
      </c>
      <c r="B171" s="3" t="s">
        <v>447</v>
      </c>
      <c r="C171" s="9" t="s">
        <v>173</v>
      </c>
      <c r="D171" s="1"/>
      <c r="E171" s="3"/>
      <c r="F171" s="3"/>
      <c r="G171" s="1"/>
    </row>
    <row r="172" spans="1:7" ht="12.5">
      <c r="A172" s="1">
        <v>171</v>
      </c>
      <c r="B172" s="3" t="s">
        <v>448</v>
      </c>
      <c r="C172" s="9" t="s">
        <v>174</v>
      </c>
      <c r="D172" s="1"/>
      <c r="E172" s="3"/>
      <c r="F172" s="3"/>
      <c r="G172" s="1"/>
    </row>
    <row r="173" spans="1:7" ht="12.5">
      <c r="A173" s="1">
        <v>172</v>
      </c>
      <c r="B173" s="3" t="s">
        <v>449</v>
      </c>
      <c r="C173" s="9" t="s">
        <v>175</v>
      </c>
      <c r="D173" s="1"/>
      <c r="E173" s="3"/>
      <c r="F173" s="3"/>
      <c r="G173" s="1"/>
    </row>
    <row r="174" spans="1:7" ht="12.5">
      <c r="A174" s="1">
        <v>173</v>
      </c>
      <c r="B174" s="3" t="s">
        <v>450</v>
      </c>
      <c r="C174" s="11" t="s">
        <v>176</v>
      </c>
      <c r="D174" s="1"/>
      <c r="E174" s="3"/>
      <c r="F174" s="3"/>
      <c r="G174" s="1"/>
    </row>
    <row r="175" spans="1:7" ht="12.5">
      <c r="A175" s="1">
        <v>174</v>
      </c>
      <c r="B175" s="3" t="s">
        <v>451</v>
      </c>
      <c r="C175" s="9" t="s">
        <v>177</v>
      </c>
      <c r="D175" s="1"/>
      <c r="E175" s="3"/>
      <c r="F175" s="3"/>
      <c r="G175" s="1"/>
    </row>
    <row r="176" spans="1:7" ht="12.5">
      <c r="A176" s="1">
        <v>175</v>
      </c>
      <c r="B176" s="3" t="s">
        <v>452</v>
      </c>
      <c r="C176" s="9" t="s">
        <v>178</v>
      </c>
      <c r="D176" s="1"/>
      <c r="E176" s="3"/>
      <c r="F176" s="3"/>
      <c r="G176" s="1"/>
    </row>
    <row r="177" spans="1:7" ht="12.5">
      <c r="A177" s="1">
        <v>176</v>
      </c>
      <c r="B177" s="3" t="s">
        <v>453</v>
      </c>
      <c r="C177" s="9" t="s">
        <v>179</v>
      </c>
      <c r="D177" s="1"/>
      <c r="E177" s="3"/>
      <c r="F177" s="3"/>
      <c r="G177" s="1"/>
    </row>
    <row r="178" spans="1:7" ht="12.5">
      <c r="A178" s="1">
        <v>177</v>
      </c>
      <c r="B178" s="3" t="s">
        <v>454</v>
      </c>
      <c r="C178" s="9" t="s">
        <v>180</v>
      </c>
      <c r="D178" s="3"/>
      <c r="E178" s="1"/>
      <c r="F178" s="3"/>
      <c r="G178" s="1"/>
    </row>
    <row r="179" spans="1:7" ht="12.5">
      <c r="A179" s="1">
        <v>178</v>
      </c>
      <c r="B179" s="3" t="s">
        <v>455</v>
      </c>
      <c r="C179" s="9" t="s">
        <v>181</v>
      </c>
      <c r="D179" s="1"/>
      <c r="E179" s="3"/>
      <c r="F179" s="3"/>
      <c r="G179" s="1"/>
    </row>
    <row r="180" spans="1:7" ht="12.5">
      <c r="A180" s="1">
        <v>179</v>
      </c>
      <c r="B180" s="3" t="s">
        <v>456</v>
      </c>
      <c r="C180" s="9" t="s">
        <v>182</v>
      </c>
      <c r="D180" s="1"/>
      <c r="E180" s="3"/>
      <c r="F180" s="3"/>
      <c r="G180" s="1"/>
    </row>
    <row r="181" spans="1:7" ht="12.5">
      <c r="A181" s="1">
        <v>180</v>
      </c>
      <c r="B181" s="3" t="s">
        <v>457</v>
      </c>
      <c r="C181" s="9" t="s">
        <v>183</v>
      </c>
      <c r="D181" s="1"/>
      <c r="E181" s="3"/>
      <c r="F181" s="3"/>
      <c r="G181" s="1"/>
    </row>
    <row r="182" spans="1:7" ht="12.5">
      <c r="A182" s="1">
        <v>181</v>
      </c>
      <c r="B182" s="3" t="s">
        <v>458</v>
      </c>
      <c r="C182" s="9" t="s">
        <v>184</v>
      </c>
      <c r="D182" s="1"/>
      <c r="E182" s="3"/>
      <c r="F182" s="3"/>
      <c r="G182" s="1"/>
    </row>
    <row r="183" spans="1:7" ht="12.5">
      <c r="A183" s="1">
        <v>182</v>
      </c>
      <c r="B183" s="3" t="s">
        <v>459</v>
      </c>
      <c r="C183" s="9" t="s">
        <v>185</v>
      </c>
      <c r="D183" s="1"/>
      <c r="E183" s="3"/>
      <c r="F183" s="3"/>
      <c r="G183" s="1"/>
    </row>
    <row r="184" spans="1:7" ht="12.5">
      <c r="A184" s="1">
        <v>183</v>
      </c>
      <c r="B184" s="3" t="s">
        <v>460</v>
      </c>
      <c r="C184" s="9" t="s">
        <v>186</v>
      </c>
      <c r="D184" s="1"/>
      <c r="E184" s="3"/>
      <c r="F184" s="3"/>
      <c r="G184" s="1"/>
    </row>
    <row r="185" spans="1:7" ht="12.5">
      <c r="A185" s="1">
        <v>184</v>
      </c>
      <c r="B185" s="3" t="s">
        <v>461</v>
      </c>
      <c r="C185" s="11" t="s">
        <v>187</v>
      </c>
      <c r="D185" s="1"/>
      <c r="E185" s="3"/>
      <c r="F185" s="3"/>
      <c r="G185" s="1"/>
    </row>
    <row r="186" spans="1:7" ht="12.5">
      <c r="A186" s="1">
        <v>185</v>
      </c>
      <c r="B186" s="3" t="s">
        <v>462</v>
      </c>
      <c r="C186" s="9" t="s">
        <v>188</v>
      </c>
      <c r="D186" s="1"/>
      <c r="E186" s="3"/>
      <c r="F186" s="3"/>
      <c r="G186" s="1"/>
    </row>
    <row r="187" spans="1:7" ht="12.5">
      <c r="A187" s="1">
        <v>186</v>
      </c>
      <c r="B187" s="3" t="s">
        <v>463</v>
      </c>
      <c r="C187" s="9" t="s">
        <v>189</v>
      </c>
      <c r="D187" s="1"/>
      <c r="E187" s="3"/>
      <c r="F187" s="3"/>
      <c r="G187" s="1"/>
    </row>
    <row r="188" spans="1:7" ht="12.5">
      <c r="A188" s="1">
        <v>187</v>
      </c>
      <c r="B188" s="3" t="s">
        <v>464</v>
      </c>
      <c r="C188" s="9" t="s">
        <v>190</v>
      </c>
      <c r="D188" s="1"/>
      <c r="E188" s="3"/>
      <c r="F188" s="3"/>
      <c r="G188" s="1"/>
    </row>
    <row r="189" spans="1:7" ht="12.5">
      <c r="A189" s="1">
        <v>188</v>
      </c>
      <c r="B189" s="3" t="s">
        <v>465</v>
      </c>
      <c r="C189" s="11" t="s">
        <v>191</v>
      </c>
      <c r="D189" s="1"/>
      <c r="E189" s="3"/>
      <c r="F189" s="3"/>
      <c r="G189" s="1"/>
    </row>
    <row r="190" spans="1:7" ht="12.5">
      <c r="A190" s="1">
        <v>189</v>
      </c>
      <c r="B190" s="3" t="s">
        <v>466</v>
      </c>
      <c r="C190" s="9" t="s">
        <v>192</v>
      </c>
      <c r="D190" s="1"/>
      <c r="E190" s="3"/>
      <c r="F190" s="3"/>
      <c r="G190" s="1"/>
    </row>
    <row r="191" spans="1:7" ht="12.5">
      <c r="A191" s="1">
        <v>190</v>
      </c>
      <c r="B191" s="3" t="s">
        <v>467</v>
      </c>
      <c r="C191" s="9" t="s">
        <v>193</v>
      </c>
      <c r="D191" s="1"/>
      <c r="E191" s="3"/>
      <c r="F191" s="3"/>
      <c r="G191" s="1"/>
    </row>
    <row r="192" spans="1:7" ht="12.5">
      <c r="A192" s="1">
        <v>191</v>
      </c>
      <c r="B192" s="3" t="s">
        <v>468</v>
      </c>
      <c r="C192" s="11" t="s">
        <v>194</v>
      </c>
      <c r="D192" s="1"/>
      <c r="E192" s="3"/>
      <c r="F192" s="3"/>
      <c r="G192" s="1"/>
    </row>
    <row r="193" spans="1:7" ht="12.5">
      <c r="A193" s="1">
        <v>192</v>
      </c>
      <c r="B193" s="3" t="s">
        <v>469</v>
      </c>
      <c r="C193" s="9" t="s">
        <v>195</v>
      </c>
      <c r="D193" s="1"/>
      <c r="E193" s="3"/>
      <c r="F193" s="3"/>
      <c r="G193" s="1"/>
    </row>
    <row r="194" spans="1:7" ht="12.5">
      <c r="A194" s="1">
        <v>193</v>
      </c>
      <c r="B194" s="3" t="s">
        <v>470</v>
      </c>
      <c r="C194" s="9" t="s">
        <v>196</v>
      </c>
      <c r="D194" s="3"/>
      <c r="E194" s="3"/>
      <c r="F194" s="1"/>
      <c r="G194" s="1"/>
    </row>
    <row r="195" spans="1:7" ht="12.5">
      <c r="A195" s="1">
        <v>194</v>
      </c>
      <c r="B195" s="3" t="s">
        <v>471</v>
      </c>
      <c r="C195" s="9" t="s">
        <v>197</v>
      </c>
      <c r="D195" s="1"/>
      <c r="E195" s="3"/>
      <c r="F195" s="3"/>
      <c r="G195" s="1"/>
    </row>
    <row r="196" spans="1:7" ht="12.5">
      <c r="A196" s="1">
        <v>195</v>
      </c>
      <c r="B196" s="3" t="s">
        <v>472</v>
      </c>
      <c r="C196" s="9" t="s">
        <v>198</v>
      </c>
      <c r="D196" s="1"/>
      <c r="E196" s="3"/>
      <c r="F196" s="3"/>
      <c r="G196" s="1"/>
    </row>
    <row r="197" spans="1:7" ht="12.5">
      <c r="A197" s="1">
        <v>196</v>
      </c>
      <c r="B197" s="3" t="s">
        <v>473</v>
      </c>
      <c r="C197" s="9" t="s">
        <v>199</v>
      </c>
      <c r="D197" s="1"/>
      <c r="E197" s="3"/>
      <c r="F197" s="3"/>
      <c r="G197" s="1"/>
    </row>
    <row r="198" spans="1:7" ht="12.5">
      <c r="A198" s="1">
        <v>197</v>
      </c>
      <c r="B198" s="3" t="s">
        <v>474</v>
      </c>
      <c r="C198" s="9" t="s">
        <v>200</v>
      </c>
      <c r="D198" s="1"/>
      <c r="E198" s="3"/>
      <c r="F198" s="3"/>
      <c r="G198" s="1"/>
    </row>
    <row r="199" spans="1:7" ht="12.5">
      <c r="A199" s="1">
        <v>198</v>
      </c>
      <c r="B199" s="3" t="s">
        <v>475</v>
      </c>
      <c r="C199" s="9" t="s">
        <v>201</v>
      </c>
      <c r="D199" s="1"/>
      <c r="E199" s="3"/>
      <c r="F199" s="3"/>
      <c r="G199" s="1"/>
    </row>
    <row r="200" spans="1:7" ht="12.5">
      <c r="A200" s="1">
        <v>199</v>
      </c>
      <c r="B200" s="3" t="s">
        <v>476</v>
      </c>
      <c r="C200" s="9" t="s">
        <v>202</v>
      </c>
      <c r="D200" s="1"/>
      <c r="E200" s="3"/>
      <c r="F200" s="3"/>
      <c r="G200" s="1"/>
    </row>
    <row r="201" spans="1:7" ht="12.5">
      <c r="A201" s="1">
        <v>200</v>
      </c>
      <c r="B201" s="3" t="s">
        <v>477</v>
      </c>
      <c r="C201" s="9" t="s">
        <v>203</v>
      </c>
      <c r="D201" s="1"/>
      <c r="E201" s="3"/>
      <c r="F201" s="3"/>
      <c r="G201" s="1"/>
    </row>
    <row r="202" spans="1:7" ht="12.5">
      <c r="A202" s="1">
        <v>201</v>
      </c>
      <c r="B202" s="3" t="s">
        <v>478</v>
      </c>
      <c r="C202" s="9" t="s">
        <v>204</v>
      </c>
      <c r="D202" s="1"/>
      <c r="E202" s="3"/>
      <c r="F202" s="3"/>
      <c r="G202" s="1"/>
    </row>
    <row r="203" spans="1:7" ht="12.5">
      <c r="A203" s="1">
        <v>202</v>
      </c>
      <c r="B203" s="3" t="s">
        <v>479</v>
      </c>
      <c r="C203" s="9" t="s">
        <v>205</v>
      </c>
      <c r="D203" s="1"/>
      <c r="E203" s="3"/>
      <c r="F203" s="3"/>
      <c r="G203" s="1"/>
    </row>
    <row r="204" spans="1:7" ht="12.5">
      <c r="A204" s="1">
        <v>203</v>
      </c>
      <c r="B204" s="3" t="s">
        <v>470</v>
      </c>
      <c r="C204" s="9" t="s">
        <v>206</v>
      </c>
      <c r="D204" s="1"/>
      <c r="E204" s="3"/>
      <c r="F204" s="3"/>
      <c r="G204" s="1"/>
    </row>
    <row r="205" spans="1:7" ht="12.5">
      <c r="A205" s="1">
        <v>204</v>
      </c>
      <c r="B205" s="3" t="s">
        <v>480</v>
      </c>
      <c r="C205" s="9" t="s">
        <v>207</v>
      </c>
      <c r="D205" s="1"/>
      <c r="E205" s="3"/>
      <c r="F205" s="3"/>
      <c r="G205" s="1"/>
    </row>
    <row r="206" spans="1:7" ht="12.5">
      <c r="A206" s="1">
        <v>205</v>
      </c>
      <c r="B206" s="3" t="s">
        <v>481</v>
      </c>
      <c r="C206" s="9" t="s">
        <v>208</v>
      </c>
      <c r="D206" s="1"/>
      <c r="E206" s="3"/>
      <c r="F206" s="3"/>
      <c r="G206" s="1"/>
    </row>
    <row r="207" spans="1:7" ht="12.5">
      <c r="A207" s="1">
        <v>206</v>
      </c>
      <c r="B207" s="3" t="s">
        <v>482</v>
      </c>
      <c r="C207" s="9" t="s">
        <v>209</v>
      </c>
      <c r="D207" s="1"/>
      <c r="E207" s="3"/>
      <c r="F207" s="3"/>
      <c r="G207" s="1"/>
    </row>
    <row r="208" spans="1:7" ht="12.5">
      <c r="A208" s="1">
        <v>207</v>
      </c>
      <c r="B208" s="3" t="s">
        <v>483</v>
      </c>
      <c r="C208" s="9" t="s">
        <v>210</v>
      </c>
      <c r="D208" s="1"/>
      <c r="E208" s="3"/>
      <c r="F208" s="3"/>
      <c r="G208" s="1"/>
    </row>
    <row r="209" spans="1:7" ht="12.5">
      <c r="A209" s="1">
        <v>208</v>
      </c>
      <c r="B209" s="9" t="s">
        <v>484</v>
      </c>
      <c r="C209" s="2" t="s">
        <v>211</v>
      </c>
      <c r="D209" s="1"/>
      <c r="E209" s="1"/>
      <c r="F209" s="1"/>
      <c r="G209" s="1"/>
    </row>
    <row r="210" spans="1:7" ht="12.5">
      <c r="A210" s="1">
        <v>209</v>
      </c>
      <c r="B210" s="12" t="s">
        <v>485</v>
      </c>
      <c r="C210" s="12" t="s">
        <v>212</v>
      </c>
      <c r="D210" s="1"/>
      <c r="E210" s="1"/>
      <c r="F210" s="1"/>
      <c r="G210" s="1"/>
    </row>
    <row r="211" spans="1:7" ht="12.5">
      <c r="A211" s="1">
        <v>210</v>
      </c>
      <c r="B211" s="3" t="s">
        <v>486</v>
      </c>
      <c r="C211" s="9" t="s">
        <v>213</v>
      </c>
      <c r="D211" s="1"/>
      <c r="E211" s="1"/>
      <c r="F211" s="1"/>
      <c r="G211" s="1"/>
    </row>
    <row r="212" spans="1:7" ht="12.5">
      <c r="A212" s="1">
        <v>211</v>
      </c>
      <c r="B212" s="3" t="s">
        <v>487</v>
      </c>
      <c r="C212" s="9" t="s">
        <v>214</v>
      </c>
      <c r="D212" s="1"/>
      <c r="E212" s="1"/>
      <c r="F212" s="1"/>
      <c r="G212" s="1"/>
    </row>
    <row r="213" spans="1:7" ht="12.5">
      <c r="A213" s="1">
        <v>212</v>
      </c>
      <c r="B213" s="3" t="s">
        <v>488</v>
      </c>
      <c r="C213" s="9" t="s">
        <v>215</v>
      </c>
      <c r="D213" s="1"/>
      <c r="E213" s="1"/>
      <c r="F213" s="1"/>
      <c r="G213" s="1"/>
    </row>
    <row r="214" spans="1:7" ht="12.5">
      <c r="A214" s="1">
        <v>213</v>
      </c>
      <c r="B214" s="9" t="s">
        <v>489</v>
      </c>
      <c r="C214" s="9" t="s">
        <v>216</v>
      </c>
      <c r="D214" s="1"/>
      <c r="E214" s="1"/>
      <c r="F214" s="1"/>
      <c r="G214" s="1"/>
    </row>
    <row r="215" spans="1:7" ht="12.5">
      <c r="A215" s="1">
        <v>214</v>
      </c>
      <c r="B215" s="3" t="s">
        <v>490</v>
      </c>
      <c r="C215" s="9" t="s">
        <v>217</v>
      </c>
      <c r="D215" s="1"/>
      <c r="E215" s="1"/>
      <c r="F215" s="1"/>
      <c r="G215" s="1"/>
    </row>
    <row r="216" spans="1:7" ht="12.5">
      <c r="A216" s="1">
        <v>215</v>
      </c>
      <c r="B216" s="3" t="s">
        <v>491</v>
      </c>
      <c r="C216" s="9" t="s">
        <v>218</v>
      </c>
      <c r="D216" s="1"/>
      <c r="E216" s="1"/>
      <c r="F216" s="1"/>
      <c r="G216" s="1"/>
    </row>
    <row r="217" spans="1:7" ht="12.5">
      <c r="A217" s="1">
        <v>216</v>
      </c>
      <c r="B217" s="8" t="s">
        <v>492</v>
      </c>
      <c r="C217" s="9" t="s">
        <v>219</v>
      </c>
      <c r="D217" s="1"/>
      <c r="E217" s="1"/>
      <c r="F217" s="1"/>
      <c r="G217" s="1"/>
    </row>
    <row r="218" spans="1:7" ht="12.5">
      <c r="A218" s="1">
        <v>217</v>
      </c>
      <c r="B218" s="3" t="s">
        <v>493</v>
      </c>
      <c r="C218" s="9" t="s">
        <v>220</v>
      </c>
      <c r="D218" s="1"/>
      <c r="E218" s="1"/>
      <c r="F218" s="1"/>
      <c r="G218" s="1"/>
    </row>
    <row r="219" spans="1:7" ht="12.5">
      <c r="A219" s="1">
        <v>218</v>
      </c>
      <c r="B219" s="3" t="s">
        <v>494</v>
      </c>
      <c r="C219" s="9" t="s">
        <v>221</v>
      </c>
      <c r="D219" s="1"/>
      <c r="E219" s="1"/>
      <c r="F219" s="1"/>
      <c r="G219" s="1"/>
    </row>
    <row r="220" spans="1:7" ht="12.5">
      <c r="A220" s="1">
        <v>219</v>
      </c>
      <c r="B220" s="3" t="s">
        <v>495</v>
      </c>
      <c r="C220" s="9" t="s">
        <v>275</v>
      </c>
      <c r="D220" s="1"/>
      <c r="E220" s="1"/>
      <c r="F220" s="1"/>
      <c r="G220" s="1"/>
    </row>
    <row r="221" spans="1:7" ht="12.5">
      <c r="A221" s="1">
        <v>220</v>
      </c>
      <c r="B221" s="5" t="s">
        <v>496</v>
      </c>
      <c r="C221" s="13" t="s">
        <v>222</v>
      </c>
      <c r="D221" s="25"/>
      <c r="E221" s="1"/>
      <c r="F221" s="1"/>
      <c r="G221" s="1"/>
    </row>
    <row r="222" spans="1:7" ht="12.5">
      <c r="A222" s="1">
        <v>221</v>
      </c>
      <c r="B222" s="4" t="s">
        <v>497</v>
      </c>
      <c r="C222" s="5" t="s">
        <v>223</v>
      </c>
      <c r="D222" s="4"/>
      <c r="E222" s="1"/>
      <c r="F222" s="1"/>
      <c r="G222" s="1"/>
    </row>
    <row r="223" spans="1:7" ht="12.5">
      <c r="A223" s="1">
        <v>222</v>
      </c>
      <c r="B223" s="4" t="s">
        <v>498</v>
      </c>
      <c r="C223" s="5" t="s">
        <v>224</v>
      </c>
      <c r="D223" s="1"/>
      <c r="E223" s="1"/>
      <c r="F223" s="1"/>
      <c r="G223" s="1"/>
    </row>
    <row r="224" spans="1:7" ht="25">
      <c r="A224" s="1">
        <v>223</v>
      </c>
      <c r="B224" s="26" t="s">
        <v>499</v>
      </c>
      <c r="C224" s="5" t="s">
        <v>225</v>
      </c>
      <c r="D224" s="1"/>
      <c r="E224" s="1"/>
      <c r="F224" s="1"/>
      <c r="G224" s="1"/>
    </row>
    <row r="225" spans="1:7" ht="12.5">
      <c r="A225" s="1">
        <v>224</v>
      </c>
      <c r="B225" s="5" t="s">
        <v>569</v>
      </c>
      <c r="C225" s="185" t="s">
        <v>583</v>
      </c>
      <c r="D225" s="1"/>
      <c r="E225" s="1"/>
      <c r="F225" s="1"/>
      <c r="G225" s="1"/>
    </row>
    <row r="226" spans="1:7" ht="12.5">
      <c r="A226" s="1">
        <v>225</v>
      </c>
      <c r="B226" s="4" t="s">
        <v>500</v>
      </c>
      <c r="C226" s="5" t="s">
        <v>226</v>
      </c>
      <c r="D226" s="1"/>
      <c r="E226" s="1"/>
      <c r="F226" s="1"/>
      <c r="G226" s="1"/>
    </row>
    <row r="227" spans="1:7" ht="12.5">
      <c r="A227" s="1">
        <v>226</v>
      </c>
      <c r="B227" s="5" t="s">
        <v>501</v>
      </c>
      <c r="C227" s="5" t="s">
        <v>1</v>
      </c>
      <c r="D227" s="1"/>
      <c r="E227" s="1"/>
      <c r="F227" s="1"/>
      <c r="G227" s="1"/>
    </row>
    <row r="228" spans="1:7" ht="12.5">
      <c r="A228" s="1">
        <v>227</v>
      </c>
      <c r="B228" s="5" t="s">
        <v>502</v>
      </c>
      <c r="C228" s="5" t="s">
        <v>227</v>
      </c>
      <c r="D228" s="1"/>
      <c r="E228" s="1"/>
      <c r="F228" s="1"/>
      <c r="G228" s="1"/>
    </row>
    <row r="229" spans="1:7" ht="12.5">
      <c r="A229" s="1">
        <v>228</v>
      </c>
      <c r="B229" s="5" t="s">
        <v>503</v>
      </c>
      <c r="C229" s="10" t="s">
        <v>228</v>
      </c>
      <c r="D229" s="1"/>
      <c r="E229" s="1"/>
      <c r="F229" s="1"/>
      <c r="G229" s="1"/>
    </row>
    <row r="230" spans="1:7" ht="12.5">
      <c r="A230" s="1">
        <v>229</v>
      </c>
      <c r="B230" s="4" t="s">
        <v>504</v>
      </c>
      <c r="C230" s="5" t="s">
        <v>229</v>
      </c>
      <c r="D230" s="1"/>
      <c r="E230" s="1"/>
      <c r="F230" s="1"/>
      <c r="G230" s="1"/>
    </row>
    <row r="231" spans="1:7" ht="12.5">
      <c r="A231" s="1">
        <v>230</v>
      </c>
      <c r="B231" s="4" t="s">
        <v>505</v>
      </c>
      <c r="C231" s="5" t="s">
        <v>230</v>
      </c>
      <c r="D231" s="1"/>
      <c r="E231" s="1"/>
      <c r="F231" s="1"/>
      <c r="G231" s="1"/>
    </row>
    <row r="232" spans="1:7" ht="12.5">
      <c r="A232" s="1">
        <v>231</v>
      </c>
      <c r="B232" s="4" t="s">
        <v>506</v>
      </c>
      <c r="C232" s="5" t="s">
        <v>231</v>
      </c>
      <c r="D232" s="1"/>
      <c r="E232" s="1"/>
      <c r="F232" s="1"/>
      <c r="G232" s="1"/>
    </row>
    <row r="233" spans="1:7" ht="12.5">
      <c r="A233" s="1">
        <v>232</v>
      </c>
      <c r="B233" s="5" t="s">
        <v>507</v>
      </c>
      <c r="C233" s="5" t="s">
        <v>281</v>
      </c>
      <c r="D233" s="4"/>
      <c r="E233" s="1"/>
      <c r="F233" s="1"/>
      <c r="G233" s="1"/>
    </row>
    <row r="234" spans="1:7" ht="12.5">
      <c r="A234" s="1">
        <v>233</v>
      </c>
      <c r="B234" s="5" t="s">
        <v>508</v>
      </c>
      <c r="C234" s="5" t="s">
        <v>232</v>
      </c>
      <c r="D234" s="5"/>
      <c r="E234" s="1"/>
      <c r="F234" s="1"/>
      <c r="G234" s="1"/>
    </row>
    <row r="235" spans="1:7" ht="12.5">
      <c r="A235" s="1">
        <v>234</v>
      </c>
      <c r="B235" s="5" t="s">
        <v>509</v>
      </c>
      <c r="C235" s="5" t="s">
        <v>233</v>
      </c>
      <c r="D235" s="4"/>
      <c r="E235" s="1"/>
      <c r="F235" s="1"/>
      <c r="G235" s="1"/>
    </row>
    <row r="236" spans="1:7" ht="12.5">
      <c r="A236" s="1">
        <v>235</v>
      </c>
      <c r="B236" s="5" t="s">
        <v>510</v>
      </c>
      <c r="C236" s="5" t="s">
        <v>234</v>
      </c>
      <c r="D236" s="4"/>
      <c r="E236" s="1"/>
      <c r="F236" s="1"/>
      <c r="G236" s="1"/>
    </row>
    <row r="237" spans="1:7" ht="12.5">
      <c r="A237" s="1">
        <v>236</v>
      </c>
      <c r="B237" s="4" t="s">
        <v>511</v>
      </c>
      <c r="C237" s="10" t="s">
        <v>235</v>
      </c>
      <c r="D237" s="4"/>
      <c r="E237" s="1"/>
      <c r="F237" s="1"/>
      <c r="G237" s="1"/>
    </row>
    <row r="238" spans="1:7" ht="12.5">
      <c r="A238" s="1">
        <v>237</v>
      </c>
      <c r="B238" s="5" t="s">
        <v>512</v>
      </c>
      <c r="C238" s="5" t="s">
        <v>274</v>
      </c>
      <c r="D238" s="4"/>
      <c r="E238" s="1"/>
      <c r="F238" s="1"/>
      <c r="G238" s="1"/>
    </row>
    <row r="239" spans="1:7" ht="12.5">
      <c r="A239" s="1">
        <v>238</v>
      </c>
      <c r="B239" s="5" t="s">
        <v>513</v>
      </c>
      <c r="C239" s="5" t="s">
        <v>236</v>
      </c>
      <c r="D239" s="4"/>
      <c r="E239" s="1"/>
      <c r="F239" s="1"/>
      <c r="G239" s="1"/>
    </row>
    <row r="240" spans="1:7" ht="12.5">
      <c r="A240" s="1">
        <v>239</v>
      </c>
      <c r="B240" s="5" t="s">
        <v>514</v>
      </c>
      <c r="C240" s="5" t="s">
        <v>249</v>
      </c>
      <c r="D240" s="4"/>
      <c r="E240" s="1"/>
      <c r="F240" s="1"/>
      <c r="G240" s="1"/>
    </row>
    <row r="241" spans="1:7" ht="12.5">
      <c r="A241" s="1">
        <v>240</v>
      </c>
      <c r="B241" s="5" t="s">
        <v>515</v>
      </c>
      <c r="C241" s="5" t="s">
        <v>237</v>
      </c>
      <c r="D241" s="4"/>
      <c r="E241" s="1"/>
      <c r="F241" s="1"/>
      <c r="G241" s="1"/>
    </row>
    <row r="242" spans="1:7" ht="12.5">
      <c r="A242" s="1">
        <v>241</v>
      </c>
      <c r="B242" s="1" t="s">
        <v>516</v>
      </c>
      <c r="C242" s="2" t="s">
        <v>238</v>
      </c>
      <c r="D242" s="1"/>
      <c r="E242" s="1"/>
      <c r="F242" s="1"/>
      <c r="G242" s="1"/>
    </row>
    <row r="243" spans="1:7" ht="12.5">
      <c r="A243" s="1">
        <v>242</v>
      </c>
      <c r="B243" s="1" t="s">
        <v>517</v>
      </c>
      <c r="C243" s="2" t="s">
        <v>239</v>
      </c>
      <c r="D243" s="1"/>
      <c r="E243" s="1"/>
      <c r="F243" s="1"/>
      <c r="G243" s="1"/>
    </row>
    <row r="244" spans="1:7" ht="12.5">
      <c r="A244" s="1">
        <v>243</v>
      </c>
      <c r="B244" s="1" t="s">
        <v>518</v>
      </c>
      <c r="C244" s="2" t="s">
        <v>240</v>
      </c>
      <c r="D244" s="1"/>
      <c r="E244" s="1"/>
      <c r="F244" s="1"/>
      <c r="G244" s="1"/>
    </row>
    <row r="245" spans="1:7" ht="25">
      <c r="A245" s="1">
        <v>244</v>
      </c>
      <c r="B245" s="17" t="s">
        <v>519</v>
      </c>
      <c r="C245" s="1" t="s">
        <v>241</v>
      </c>
      <c r="D245" s="4"/>
      <c r="E245" s="1"/>
      <c r="F245" s="1"/>
      <c r="G245" s="1"/>
    </row>
    <row r="246" spans="1:7" ht="25">
      <c r="A246" s="1">
        <v>245</v>
      </c>
      <c r="B246" s="17" t="s">
        <v>520</v>
      </c>
      <c r="C246" s="1" t="s">
        <v>242</v>
      </c>
      <c r="D246" s="4"/>
      <c r="E246" s="1"/>
      <c r="F246" s="1"/>
      <c r="G246" s="1"/>
    </row>
    <row r="247" spans="1:7" ht="25">
      <c r="A247" s="1">
        <v>246</v>
      </c>
      <c r="B247" s="17" t="s">
        <v>521</v>
      </c>
      <c r="C247" s="1" t="s">
        <v>6</v>
      </c>
      <c r="D247" s="4"/>
      <c r="E247" s="1"/>
      <c r="F247" s="1"/>
      <c r="G247" s="1"/>
    </row>
    <row r="248" spans="1:7" ht="25">
      <c r="A248" s="1">
        <v>247</v>
      </c>
      <c r="B248" s="17" t="s">
        <v>522</v>
      </c>
      <c r="C248" s="1" t="s">
        <v>7</v>
      </c>
      <c r="D248" s="1"/>
      <c r="E248" s="1"/>
      <c r="F248" s="1"/>
      <c r="G248" s="1"/>
    </row>
    <row r="249" spans="1:7" ht="25">
      <c r="A249" s="1">
        <v>248</v>
      </c>
      <c r="B249" s="17" t="s">
        <v>523</v>
      </c>
      <c r="C249" s="1" t="s">
        <v>8</v>
      </c>
      <c r="D249" s="1"/>
      <c r="E249" s="1"/>
      <c r="F249" s="1"/>
      <c r="G249" s="1"/>
    </row>
    <row r="250" spans="1:7" ht="25">
      <c r="A250" s="1">
        <v>249</v>
      </c>
      <c r="B250" s="17" t="s">
        <v>561</v>
      </c>
      <c r="C250" s="1" t="s">
        <v>562</v>
      </c>
      <c r="D250" s="1"/>
      <c r="E250" s="1"/>
      <c r="F250" s="1"/>
      <c r="G250" s="1"/>
    </row>
    <row r="251" spans="1:7" ht="25">
      <c r="A251" s="1">
        <v>250</v>
      </c>
      <c r="B251" s="17" t="s">
        <v>524</v>
      </c>
      <c r="C251" s="1" t="s">
        <v>9</v>
      </c>
      <c r="D251" s="1"/>
      <c r="E251" s="1"/>
      <c r="F251" s="1"/>
      <c r="G251" s="1"/>
    </row>
    <row r="252" spans="1:7" ht="25">
      <c r="A252" s="1">
        <v>251</v>
      </c>
      <c r="B252" s="17" t="s">
        <v>525</v>
      </c>
      <c r="C252" s="1" t="s">
        <v>10</v>
      </c>
      <c r="D252" s="1"/>
      <c r="E252" s="1"/>
      <c r="F252" s="1"/>
      <c r="G252" s="1"/>
    </row>
    <row r="253" spans="1:7" ht="25">
      <c r="A253" s="1">
        <v>252</v>
      </c>
      <c r="B253" s="17" t="s">
        <v>526</v>
      </c>
      <c r="C253" s="1" t="s">
        <v>11</v>
      </c>
      <c r="D253" s="1"/>
      <c r="E253" s="1"/>
      <c r="F253" s="1"/>
      <c r="G253" s="1"/>
    </row>
    <row r="254" spans="1:7" ht="25">
      <c r="A254" s="1">
        <v>253</v>
      </c>
      <c r="B254" s="17" t="s">
        <v>527</v>
      </c>
      <c r="C254" s="1" t="s">
        <v>12</v>
      </c>
      <c r="D254" s="1"/>
      <c r="E254" s="1"/>
      <c r="F254" s="1"/>
      <c r="G254" s="1"/>
    </row>
    <row r="255" spans="1:7" ht="25">
      <c r="A255" s="1">
        <v>254</v>
      </c>
      <c r="B255" s="17" t="s">
        <v>570</v>
      </c>
      <c r="C255" s="1" t="s">
        <v>574</v>
      </c>
      <c r="D255" s="1"/>
      <c r="E255" s="1"/>
      <c r="F255" s="1"/>
      <c r="G255" s="1"/>
    </row>
    <row r="256" spans="1:7" ht="12.5">
      <c r="A256" s="1">
        <v>255</v>
      </c>
      <c r="B256" s="5" t="s">
        <v>528</v>
      </c>
      <c r="C256" s="14" t="s">
        <v>250</v>
      </c>
      <c r="D256" s="1" t="s">
        <v>529</v>
      </c>
      <c r="E256" s="1"/>
      <c r="F256" s="1"/>
      <c r="G256" s="1"/>
    </row>
    <row r="257" spans="1:7" ht="12.5">
      <c r="A257" s="1">
        <v>256</v>
      </c>
      <c r="B257" s="5" t="s">
        <v>530</v>
      </c>
      <c r="C257" s="14" t="s">
        <v>251</v>
      </c>
      <c r="D257" s="1" t="s">
        <v>529</v>
      </c>
      <c r="E257" s="1"/>
      <c r="F257" s="1"/>
      <c r="G257" s="1"/>
    </row>
    <row r="258" spans="1:7" ht="12.5">
      <c r="A258" s="1">
        <v>257</v>
      </c>
      <c r="B258" s="5" t="s">
        <v>531</v>
      </c>
      <c r="C258" s="14" t="s">
        <v>252</v>
      </c>
      <c r="D258" s="1" t="s">
        <v>529</v>
      </c>
      <c r="E258" s="1"/>
      <c r="F258" s="1"/>
      <c r="G258" s="1"/>
    </row>
    <row r="259" spans="1:7" ht="12.5">
      <c r="A259" s="1">
        <v>258</v>
      </c>
      <c r="B259" s="5" t="s">
        <v>532</v>
      </c>
      <c r="C259" s="14" t="s">
        <v>253</v>
      </c>
      <c r="D259" s="1" t="s">
        <v>529</v>
      </c>
      <c r="E259" s="1"/>
      <c r="F259" s="1"/>
      <c r="G259" s="1"/>
    </row>
    <row r="260" spans="1:7" ht="12.5">
      <c r="A260" s="1">
        <v>259</v>
      </c>
      <c r="B260" s="5" t="s">
        <v>533</v>
      </c>
      <c r="C260" s="14" t="s">
        <v>254</v>
      </c>
      <c r="D260" s="1" t="s">
        <v>529</v>
      </c>
      <c r="E260" s="1"/>
      <c r="F260" s="1"/>
      <c r="G260" s="1"/>
    </row>
    <row r="261" spans="1:7" ht="12.5">
      <c r="A261" s="1">
        <v>260</v>
      </c>
      <c r="B261" s="5" t="s">
        <v>534</v>
      </c>
      <c r="C261" s="14" t="s">
        <v>255</v>
      </c>
      <c r="D261" s="1" t="s">
        <v>529</v>
      </c>
      <c r="E261" s="1"/>
      <c r="F261" s="1"/>
      <c r="G261" s="1"/>
    </row>
    <row r="262" spans="1:7" ht="12.5">
      <c r="A262" s="1">
        <v>261</v>
      </c>
      <c r="B262" s="5" t="s">
        <v>535</v>
      </c>
      <c r="C262" s="14" t="s">
        <v>256</v>
      </c>
      <c r="D262" s="1" t="s">
        <v>529</v>
      </c>
      <c r="E262" s="1"/>
      <c r="F262" s="1"/>
      <c r="G262" s="1"/>
    </row>
    <row r="263" spans="1:7" ht="12.5">
      <c r="A263" s="1">
        <v>262</v>
      </c>
      <c r="B263" s="5" t="s">
        <v>536</v>
      </c>
      <c r="C263" s="14" t="s">
        <v>257</v>
      </c>
      <c r="D263" s="1" t="s">
        <v>529</v>
      </c>
      <c r="E263" s="1"/>
      <c r="F263" s="1"/>
      <c r="G263" s="1"/>
    </row>
    <row r="264" spans="1:7" ht="12.5">
      <c r="A264" s="1">
        <v>263</v>
      </c>
      <c r="B264" s="5" t="s">
        <v>537</v>
      </c>
      <c r="C264" s="14" t="s">
        <v>258</v>
      </c>
      <c r="D264" s="1" t="s">
        <v>529</v>
      </c>
      <c r="E264" s="1"/>
      <c r="F264" s="1"/>
      <c r="G264" s="1"/>
    </row>
    <row r="265" spans="1:7" ht="12.5">
      <c r="A265" s="1">
        <v>264</v>
      </c>
      <c r="B265" s="5" t="s">
        <v>538</v>
      </c>
      <c r="C265" s="14" t="s">
        <v>259</v>
      </c>
      <c r="D265" s="1" t="s">
        <v>529</v>
      </c>
      <c r="E265" s="1"/>
      <c r="F265" s="1"/>
      <c r="G265" s="1"/>
    </row>
    <row r="266" spans="1:7" ht="12.5">
      <c r="A266" s="1">
        <v>265</v>
      </c>
      <c r="B266" s="2" t="s">
        <v>539</v>
      </c>
      <c r="C266" s="14" t="s">
        <v>260</v>
      </c>
      <c r="D266" s="1" t="s">
        <v>529</v>
      </c>
      <c r="E266" s="1"/>
      <c r="F266" s="1"/>
      <c r="G266" s="1"/>
    </row>
    <row r="267" spans="1:7" ht="12.5">
      <c r="A267" s="1">
        <v>266</v>
      </c>
      <c r="B267" s="2" t="s">
        <v>540</v>
      </c>
      <c r="C267" s="14" t="s">
        <v>261</v>
      </c>
      <c r="D267" s="1" t="s">
        <v>529</v>
      </c>
      <c r="E267" s="1"/>
      <c r="F267" s="1"/>
      <c r="G267" s="1"/>
    </row>
    <row r="268" spans="1:7" ht="12.5">
      <c r="A268" s="1">
        <v>267</v>
      </c>
      <c r="B268" s="2" t="s">
        <v>541</v>
      </c>
      <c r="C268" s="14" t="s">
        <v>262</v>
      </c>
      <c r="D268" s="1" t="s">
        <v>529</v>
      </c>
      <c r="E268" s="1"/>
      <c r="F268" s="1"/>
      <c r="G268" s="1"/>
    </row>
    <row r="269" spans="1:7" ht="12.5">
      <c r="A269" s="1">
        <v>268</v>
      </c>
      <c r="B269" s="2" t="s">
        <v>542</v>
      </c>
      <c r="C269" s="14" t="s">
        <v>263</v>
      </c>
      <c r="D269" s="1" t="s">
        <v>529</v>
      </c>
      <c r="E269" s="1"/>
      <c r="F269" s="1"/>
      <c r="G269" s="1"/>
    </row>
    <row r="270" spans="1:7" ht="12.5">
      <c r="A270" s="1">
        <v>269</v>
      </c>
      <c r="B270" s="2" t="s">
        <v>543</v>
      </c>
      <c r="C270" s="14" t="s">
        <v>264</v>
      </c>
      <c r="D270" s="1" t="s">
        <v>529</v>
      </c>
      <c r="E270" s="1"/>
      <c r="F270" s="1"/>
      <c r="G270" s="1"/>
    </row>
    <row r="271" spans="1:7" ht="45">
      <c r="A271" s="1">
        <v>270</v>
      </c>
      <c r="B271" s="27" t="s">
        <v>544</v>
      </c>
      <c r="C271" s="27" t="s">
        <v>265</v>
      </c>
    </row>
    <row r="272" spans="1:7" ht="12.5">
      <c r="A272" s="1">
        <v>271</v>
      </c>
      <c r="B272" s="15" t="s">
        <v>545</v>
      </c>
      <c r="C272" s="28" t="s">
        <v>268</v>
      </c>
    </row>
    <row r="273" spans="1:7" ht="12.5">
      <c r="A273" s="1">
        <v>272</v>
      </c>
      <c r="B273" s="15" t="s">
        <v>546</v>
      </c>
      <c r="C273" s="28" t="s">
        <v>267</v>
      </c>
    </row>
    <row r="274" spans="1:7" ht="12.5">
      <c r="A274" s="1">
        <v>273</v>
      </c>
      <c r="B274" s="15" t="s">
        <v>547</v>
      </c>
      <c r="C274" s="28" t="s">
        <v>276</v>
      </c>
    </row>
    <row r="275" spans="1:7" ht="12.5">
      <c r="A275" s="1">
        <v>274</v>
      </c>
      <c r="B275" s="15" t="s">
        <v>548</v>
      </c>
      <c r="C275" s="28" t="s">
        <v>278</v>
      </c>
    </row>
    <row r="276" spans="1:7" ht="81">
      <c r="A276" s="1">
        <v>275</v>
      </c>
      <c r="B276" s="29" t="s">
        <v>549</v>
      </c>
      <c r="C276" s="27" t="s">
        <v>550</v>
      </c>
    </row>
    <row r="277" spans="1:7" ht="12.5">
      <c r="A277" s="1">
        <v>276</v>
      </c>
      <c r="B277" s="167" t="s">
        <v>567</v>
      </c>
      <c r="C277" s="14" t="s">
        <v>580</v>
      </c>
      <c r="D277" s="1" t="s">
        <v>529</v>
      </c>
      <c r="E277" s="1"/>
      <c r="F277" s="1"/>
      <c r="G277" s="1"/>
    </row>
    <row r="278" spans="1:7" ht="12.5">
      <c r="A278" s="1">
        <v>277</v>
      </c>
      <c r="B278" s="20" t="s">
        <v>295</v>
      </c>
      <c r="C278" s="6" t="s">
        <v>22</v>
      </c>
      <c r="D278" s="1" t="s">
        <v>529</v>
      </c>
    </row>
    <row r="279" spans="1:7" ht="12.5">
      <c r="A279" s="1">
        <v>278</v>
      </c>
      <c r="B279" s="20" t="s">
        <v>296</v>
      </c>
      <c r="C279" s="6" t="s">
        <v>23</v>
      </c>
      <c r="D279" s="1" t="s">
        <v>529</v>
      </c>
    </row>
    <row r="280" spans="1:7">
      <c r="A280" s="1">
        <v>279</v>
      </c>
      <c r="B280" s="169" t="s">
        <v>568</v>
      </c>
      <c r="C280" s="186" t="s">
        <v>582</v>
      </c>
      <c r="D280" s="1" t="s">
        <v>529</v>
      </c>
    </row>
    <row r="281" spans="1:7" ht="12.5">
      <c r="A281" s="1">
        <v>280</v>
      </c>
      <c r="B281" s="167" t="s">
        <v>577</v>
      </c>
      <c r="C281" s="14" t="s">
        <v>581</v>
      </c>
      <c r="D281" s="1" t="s">
        <v>529</v>
      </c>
    </row>
    <row r="282" spans="1:7" ht="25">
      <c r="A282" s="1">
        <v>281</v>
      </c>
      <c r="B282" s="17" t="s">
        <v>571</v>
      </c>
      <c r="C282" s="1" t="s">
        <v>15</v>
      </c>
      <c r="D282" s="1" t="s">
        <v>529</v>
      </c>
    </row>
    <row r="283" spans="1:7" ht="25">
      <c r="A283" s="1">
        <v>282</v>
      </c>
      <c r="B283" s="17" t="s">
        <v>572</v>
      </c>
      <c r="C283" s="1" t="s">
        <v>573</v>
      </c>
      <c r="D283" s="1" t="s">
        <v>529</v>
      </c>
    </row>
    <row r="284" spans="1:7">
      <c r="A284" s="1">
        <v>283</v>
      </c>
      <c r="B284" s="168" t="s">
        <v>578</v>
      </c>
      <c r="C284" s="6" t="s">
        <v>579</v>
      </c>
      <c r="D284" s="1" t="s">
        <v>529</v>
      </c>
    </row>
    <row r="285" spans="1:7">
      <c r="A285" s="1">
        <v>284</v>
      </c>
      <c r="B285" s="20"/>
      <c r="C285" s="6"/>
    </row>
    <row r="286" spans="1:7">
      <c r="A286" s="1">
        <v>285</v>
      </c>
      <c r="B286" s="20"/>
      <c r="C286" s="6"/>
    </row>
    <row r="287" spans="1:7">
      <c r="A287" s="1">
        <v>286</v>
      </c>
      <c r="B287" s="20"/>
      <c r="C287" s="6"/>
    </row>
    <row r="288" spans="1:7">
      <c r="A288" s="1">
        <v>287</v>
      </c>
      <c r="B288" s="20"/>
      <c r="C288" s="6"/>
    </row>
  </sheetData>
  <mergeCells count="4">
    <mergeCell ref="J6:L6"/>
    <mergeCell ref="J7:L7"/>
    <mergeCell ref="J2:L2"/>
    <mergeCell ref="J3:L3"/>
  </mergeCells>
  <phoneticPr fontId="1"/>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igrationWizIdDocumentLibraryPermissions xmlns="f02112ae-2973-42ee-b21c-f2bffbeb5356" xsi:nil="true"/>
    <MigrationWizIdSecurityGroups xmlns="f02112ae-2973-42ee-b21c-f2bffbeb5356" xsi:nil="true"/>
    <MigrationWizIdPermissions xmlns="f02112ae-2973-42ee-b21c-f2bffbeb5356" xsi:nil="true"/>
    <MigrationWizId xmlns="f02112ae-2973-42ee-b21c-f2bffbeb5356" xsi:nil="true"/>
    <MigrationWizIdPermissionLevels xmlns="f02112ae-2973-42ee-b21c-f2bffbeb535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8BD18BAFF6757459D7671688B9B01FE" ma:contentTypeVersion="19" ma:contentTypeDescription="新しいドキュメントを作成します。" ma:contentTypeScope="" ma:versionID="c55ea570531456d7408496b46a9f91ac">
  <xsd:schema xmlns:xsd="http://www.w3.org/2001/XMLSchema" xmlns:xs="http://www.w3.org/2001/XMLSchema" xmlns:p="http://schemas.microsoft.com/office/2006/metadata/properties" xmlns:ns3="f02112ae-2973-42ee-b21c-f2bffbeb5356" xmlns:ns4="64c300c3-a49e-4f4d-a17a-c901f40c78f7" targetNamespace="http://schemas.microsoft.com/office/2006/metadata/properties" ma:root="true" ma:fieldsID="97b3d4925b9a88a33b368b3629a0ddf7" ns3:_="" ns4:_="">
    <xsd:import namespace="f02112ae-2973-42ee-b21c-f2bffbeb5356"/>
    <xsd:import namespace="64c300c3-a49e-4f4d-a17a-c901f40c78f7"/>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igrationWizId" minOccurs="0"/>
                <xsd:element ref="ns3:MigrationWizIdPermissions" minOccurs="0"/>
                <xsd:element ref="ns3:MigrationWizIdPermissionLevels" minOccurs="0"/>
                <xsd:element ref="ns3:MigrationWizIdDocumentLibraryPermissions" minOccurs="0"/>
                <xsd:element ref="ns3:MigrationWizIdSecurityGroup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2112ae-2973-42ee-b21c-f2bffbeb53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igrationWizId" ma:index="13" nillable="true" ma:displayName="MigrationWizId" ma:internalName="MigrationWizId">
      <xsd:simpleType>
        <xsd:restriction base="dms:Text"/>
      </xsd:simpleType>
    </xsd:element>
    <xsd:element name="MigrationWizIdPermissions" ma:index="14" nillable="true" ma:displayName="MigrationWizIdPermissions" ma:internalName="MigrationWizIdPermissions">
      <xsd:simpleType>
        <xsd:restriction base="dms:Text"/>
      </xsd:simpleType>
    </xsd:element>
    <xsd:element name="MigrationWizIdPermissionLevels" ma:index="15" nillable="true" ma:displayName="MigrationWizIdPermissionLevels" ma:internalName="MigrationWizIdPermissionLevels">
      <xsd:simpleType>
        <xsd:restriction base="dms:Text"/>
      </xsd:simpleType>
    </xsd:element>
    <xsd:element name="MigrationWizIdDocumentLibraryPermissions" ma:index="16" nillable="true" ma:displayName="MigrationWizIdDocumentLibraryPermissions" ma:internalName="MigrationWizIdDocumentLibraryPermissions">
      <xsd:simpleType>
        <xsd:restriction base="dms:Text"/>
      </xsd:simpleType>
    </xsd:element>
    <xsd:element name="MigrationWizIdSecurityGroups" ma:index="17" nillable="true" ma:displayName="MigrationWizIdSecurityGroups" ma:internalName="MigrationWizIdSecurityGroups">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DateTaken" ma:index="22" nillable="true" ma:displayName="MediaServiceDateTaken" ma:hidden="true" ma:internalName="MediaServiceDateTaken" ma:readOnly="true">
      <xsd:simpleType>
        <xsd:restriction base="dms:Text"/>
      </xsd:simpleType>
    </xsd:element>
    <xsd:element name="MediaServiceLocation" ma:index="23" nillable="true" ma:displayName="Location" ma:internalName="MediaServiceLocation"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LengthInSeconds" ma:index="26"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4c300c3-a49e-4f4d-a17a-c901f40c78f7"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SharingHintHash" ma:index="12"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879D15-80C8-4A83-A7E2-CC9EB6CC65C3}">
  <ds:schemaRefs>
    <ds:schemaRef ds:uri="http://schemas.microsoft.com/sharepoint/v3/contenttype/forms"/>
  </ds:schemaRefs>
</ds:datastoreItem>
</file>

<file path=customXml/itemProps2.xml><?xml version="1.0" encoding="utf-8"?>
<ds:datastoreItem xmlns:ds="http://schemas.openxmlformats.org/officeDocument/2006/customXml" ds:itemID="{CED0DD7C-E5FC-4119-A33E-FCD3126B8C28}">
  <ds:schemaRefs>
    <ds:schemaRef ds:uri="http://purl.org/dc/elements/1.1/"/>
    <ds:schemaRef ds:uri="http://schemas.microsoft.com/office/2006/metadata/properties"/>
    <ds:schemaRef ds:uri="64c300c3-a49e-4f4d-a17a-c901f40c78f7"/>
    <ds:schemaRef ds:uri="http://purl.org/dc/terms/"/>
    <ds:schemaRef ds:uri="f02112ae-2973-42ee-b21c-f2bffbeb5356"/>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D23B4E6F-36EF-4306-B170-92F8BC958D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2112ae-2973-42ee-b21c-f2bffbeb5356"/>
    <ds:schemaRef ds:uri="64c300c3-a49e-4f4d-a17a-c901f40c78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ハイライト(2年Q毎)</vt:lpstr>
      <vt:lpstr>セグメント指標(10年）</vt:lpstr>
      <vt:lpstr>Sheet3</vt:lpstr>
      <vt:lpstr>'セグメント指標(10年）'!Print_Area</vt:lpstr>
      <vt:lpstr>'ハイライト(2年Q毎)'!Print_Area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setup_local</dc:creator>
  <cp:lastModifiedBy>Ryusuke Fukuda</cp:lastModifiedBy>
  <cp:lastPrinted>2022-08-08T01:26:58Z</cp:lastPrinted>
  <dcterms:created xsi:type="dcterms:W3CDTF">2019-03-27T04:37:06Z</dcterms:created>
  <dcterms:modified xsi:type="dcterms:W3CDTF">2022-11-11T10:20:07Z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0x01010098BD18BAFF6757459D7671688B9B01FE</vt:lpwstr>
  </property>
</Properties>
</file>