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ilon\ir関連\01_決算説明会関係\FY22\Q1\HP開示用\日本語\ファクトシート_日本語\"/>
    </mc:Choice>
  </mc:AlternateContent>
  <bookViews>
    <workbookView xWindow="260" yWindow="-80" windowWidth="18320" windowHeight="7140"/>
  </bookViews>
  <sheets>
    <sheet name="ハイライト(2年Q毎)" sheetId="6" r:id="rId1"/>
    <sheet name="セグメント指標(10年）" sheetId="8" r:id="rId2"/>
    <sheet name="Sheet3" sheetId="3" state="hidden" r:id="rId3"/>
  </sheets>
  <definedNames>
    <definedName name="_xlnm.Print_Area" localSheetId="1">'セグメント指標(10年）'!$A$1:$O$89</definedName>
    <definedName name="_xlnm.Print_Area" localSheetId="0">'ハイライト(2年Q毎)'!$A$3:$AA$71</definedName>
  </definedNames>
  <calcPr calcId="162913"/>
</workbook>
</file>

<file path=xl/calcChain.xml><?xml version="1.0" encoding="utf-8"?>
<calcChain xmlns="http://schemas.openxmlformats.org/spreadsheetml/2006/main">
  <c r="P11" i="6" l="1"/>
  <c r="P67" i="6"/>
  <c r="P19" i="6"/>
  <c r="P43" i="6"/>
  <c r="D4" i="6"/>
  <c r="D67" i="6"/>
  <c r="D65" i="6"/>
  <c r="G64" i="6"/>
  <c r="G65" i="6" s="1"/>
  <c r="M63" i="6"/>
  <c r="J63" i="6"/>
  <c r="G63" i="6"/>
  <c r="D62" i="6"/>
  <c r="M61" i="6"/>
  <c r="J61" i="6"/>
  <c r="G61" i="6"/>
  <c r="J60" i="6"/>
  <c r="M60" i="6" s="1"/>
  <c r="G60" i="6"/>
  <c r="D59" i="6"/>
  <c r="G58" i="6"/>
  <c r="M57" i="6"/>
  <c r="J57" i="6"/>
  <c r="G57" i="6"/>
  <c r="D56" i="6"/>
  <c r="M55" i="6"/>
  <c r="J55" i="6"/>
  <c r="G55" i="6"/>
  <c r="G54" i="6"/>
  <c r="J54" i="6" s="1"/>
  <c r="M54" i="6" s="1"/>
  <c r="D53" i="6"/>
  <c r="G52" i="6"/>
  <c r="J52" i="6" s="1"/>
  <c r="J51" i="6"/>
  <c r="M51" i="6" s="1"/>
  <c r="G51" i="6"/>
  <c r="D50" i="6"/>
  <c r="J49" i="6"/>
  <c r="J50" i="6" s="1"/>
  <c r="G49" i="6"/>
  <c r="G50" i="6" s="1"/>
  <c r="J48" i="6"/>
  <c r="M48" i="6" s="1"/>
  <c r="G48" i="6"/>
  <c r="D47" i="6"/>
  <c r="G46" i="6"/>
  <c r="G45" i="6"/>
  <c r="J45" i="6" s="1"/>
  <c r="M45" i="6" s="1"/>
  <c r="D43" i="6"/>
  <c r="L41" i="6"/>
  <c r="D41" i="6"/>
  <c r="H40" i="6"/>
  <c r="H41" i="6" s="1"/>
  <c r="H39" i="6"/>
  <c r="L38" i="6"/>
  <c r="D38" i="6"/>
  <c r="H37" i="6"/>
  <c r="H38" i="6" s="1"/>
  <c r="H36" i="6"/>
  <c r="L35" i="6"/>
  <c r="D35" i="6"/>
  <c r="H34" i="6"/>
  <c r="H35" i="6" s="1"/>
  <c r="H33" i="6"/>
  <c r="L32" i="6"/>
  <c r="H32" i="6"/>
  <c r="D32" i="6"/>
  <c r="H31" i="6"/>
  <c r="H30" i="6"/>
  <c r="L29" i="6"/>
  <c r="D29" i="6"/>
  <c r="H28" i="6"/>
  <c r="H29" i="6" s="1"/>
  <c r="H27" i="6"/>
  <c r="L26" i="6"/>
  <c r="D26" i="6"/>
  <c r="H25" i="6"/>
  <c r="H26" i="6" s="1"/>
  <c r="H24" i="6"/>
  <c r="L23" i="6"/>
  <c r="D23" i="6"/>
  <c r="H22" i="6"/>
  <c r="H21" i="6"/>
  <c r="H23" i="6" s="1"/>
  <c r="L20" i="6"/>
  <c r="H20" i="6"/>
  <c r="D20" i="6"/>
  <c r="D19" i="6"/>
  <c r="G16" i="6"/>
  <c r="J16" i="6" s="1"/>
  <c r="M16" i="6" s="1"/>
  <c r="D15" i="6"/>
  <c r="G14" i="6"/>
  <c r="G15" i="6" s="1"/>
  <c r="G13" i="6"/>
  <c r="D11" i="6"/>
  <c r="H9" i="6"/>
  <c r="D8" i="6"/>
  <c r="H7" i="6"/>
  <c r="H6" i="6"/>
  <c r="L5" i="6"/>
  <c r="H5" i="6"/>
  <c r="D5" i="6"/>
  <c r="M56" i="6" l="1"/>
  <c r="M49" i="6"/>
  <c r="M50" i="6" s="1"/>
  <c r="G59" i="6"/>
  <c r="G62" i="6"/>
  <c r="G56" i="6"/>
  <c r="J62" i="6"/>
  <c r="H8" i="6"/>
  <c r="G47" i="6"/>
  <c r="J56" i="6"/>
  <c r="M62" i="6"/>
  <c r="M52" i="6"/>
  <c r="M53" i="6" s="1"/>
  <c r="J53" i="6"/>
  <c r="J14" i="6"/>
  <c r="G53" i="6"/>
  <c r="J13" i="6"/>
  <c r="M13" i="6" s="1"/>
  <c r="J46" i="6"/>
  <c r="J58" i="6"/>
  <c r="J64" i="6"/>
  <c r="J15" i="6" l="1"/>
  <c r="M64" i="6"/>
  <c r="M65" i="6" s="1"/>
  <c r="J65" i="6"/>
  <c r="M46" i="6"/>
  <c r="M47" i="6" s="1"/>
  <c r="J47" i="6"/>
  <c r="M14" i="6"/>
  <c r="M15" i="6" s="1"/>
  <c r="M58" i="6"/>
  <c r="M59" i="6" s="1"/>
  <c r="J59" i="6"/>
  <c r="O63" i="8"/>
  <c r="O62" i="8"/>
  <c r="B1" i="8" l="1"/>
  <c r="A2" i="8"/>
  <c r="C2" i="8"/>
  <c r="D2" i="8"/>
  <c r="E2" i="8"/>
  <c r="F2" i="8"/>
  <c r="G2" i="8"/>
  <c r="H2" i="8"/>
  <c r="I2" i="8"/>
  <c r="J2" i="8"/>
  <c r="K2" i="8"/>
  <c r="L2" i="8"/>
  <c r="M2" i="8"/>
  <c r="N2" i="8"/>
  <c r="A3" i="8"/>
  <c r="B4" i="8"/>
  <c r="B5" i="8"/>
  <c r="B6" i="8"/>
  <c r="L6" i="8"/>
  <c r="M6" i="8"/>
  <c r="N6" i="8"/>
  <c r="A7" i="8"/>
  <c r="B8" i="8"/>
  <c r="B9" i="8"/>
  <c r="B10" i="8"/>
  <c r="L10" i="8"/>
  <c r="M10" i="8"/>
  <c r="N10" i="8"/>
  <c r="A11" i="8"/>
  <c r="B12" i="8"/>
  <c r="B13" i="8"/>
  <c r="B14" i="8"/>
  <c r="L14" i="8"/>
  <c r="M14" i="8"/>
  <c r="N14" i="8"/>
  <c r="A15" i="8"/>
  <c r="B16" i="8"/>
  <c r="B17" i="8"/>
  <c r="B18" i="8"/>
  <c r="L18" i="8"/>
  <c r="M18" i="8"/>
  <c r="N18" i="8"/>
  <c r="A19" i="8"/>
  <c r="B20" i="8"/>
  <c r="B21" i="8"/>
  <c r="B22" i="8"/>
  <c r="L22" i="8"/>
  <c r="M22" i="8"/>
  <c r="N22" i="8"/>
  <c r="A23" i="8"/>
  <c r="B24" i="8"/>
  <c r="B25" i="8"/>
  <c r="B26" i="8"/>
  <c r="L26" i="8"/>
  <c r="M26" i="8"/>
  <c r="N26" i="8"/>
  <c r="A27" i="8"/>
  <c r="B28" i="8"/>
  <c r="B29" i="8"/>
  <c r="B30" i="8"/>
  <c r="L30" i="8"/>
  <c r="M30" i="8"/>
  <c r="N30" i="8"/>
  <c r="A31" i="8"/>
  <c r="B32" i="8"/>
  <c r="B33" i="8"/>
  <c r="B34" i="8"/>
  <c r="L34" i="8"/>
  <c r="M34" i="8"/>
  <c r="N34" i="8"/>
  <c r="A35" i="8"/>
  <c r="B36" i="8"/>
  <c r="B37" i="8"/>
  <c r="B38" i="8"/>
  <c r="A39" i="8"/>
  <c r="B40" i="8"/>
  <c r="B41" i="8"/>
  <c r="B42" i="8"/>
  <c r="A43" i="8"/>
  <c r="B44" i="8"/>
  <c r="B45" i="8"/>
  <c r="B46" i="8"/>
  <c r="A47" i="8"/>
  <c r="B48" i="8"/>
  <c r="B49" i="8"/>
  <c r="B50" i="8"/>
  <c r="A51" i="8"/>
  <c r="B52" i="8"/>
  <c r="B53" i="8"/>
  <c r="B54" i="8"/>
  <c r="B56" i="8"/>
  <c r="B59" i="8"/>
  <c r="C60" i="8"/>
  <c r="D60" i="8"/>
  <c r="E60" i="8"/>
  <c r="F60" i="8"/>
  <c r="G60" i="8"/>
  <c r="H60" i="8"/>
  <c r="I60" i="8"/>
  <c r="J60" i="8"/>
  <c r="K60" i="8"/>
  <c r="L60" i="8"/>
  <c r="M60" i="8"/>
  <c r="N60" i="8"/>
  <c r="A61" i="8"/>
  <c r="A62" i="8"/>
  <c r="B62" i="8"/>
  <c r="E62" i="8"/>
  <c r="F62" i="8"/>
  <c r="G62" i="8"/>
  <c r="H62" i="8"/>
  <c r="I62" i="8"/>
  <c r="J62" i="8"/>
  <c r="K62" i="8"/>
  <c r="L62" i="8"/>
  <c r="M62" i="8"/>
  <c r="N62" i="8"/>
  <c r="A63" i="8"/>
  <c r="B63" i="8"/>
  <c r="E63" i="8"/>
  <c r="F63" i="8"/>
  <c r="G63" i="8"/>
  <c r="H63" i="8"/>
  <c r="I63" i="8"/>
  <c r="J63" i="8"/>
  <c r="K63" i="8"/>
  <c r="L63" i="8"/>
  <c r="M63" i="8"/>
  <c r="N63" i="8"/>
  <c r="A64" i="8"/>
  <c r="B64" i="8"/>
  <c r="A65" i="8"/>
  <c r="A66" i="8"/>
  <c r="A67" i="8"/>
  <c r="B68" i="8"/>
  <c r="A69" i="8"/>
  <c r="A70" i="8"/>
  <c r="A71" i="8"/>
  <c r="A72" i="8"/>
  <c r="A73" i="8"/>
  <c r="A74" i="8"/>
  <c r="A75" i="8"/>
  <c r="A77" i="8"/>
  <c r="A78" i="8"/>
  <c r="A79" i="8"/>
  <c r="A80" i="8"/>
  <c r="A81" i="8"/>
  <c r="A82" i="8"/>
  <c r="A83" i="8"/>
  <c r="A84" i="8"/>
  <c r="A85" i="8"/>
  <c r="A86" i="8"/>
  <c r="B88" i="8"/>
  <c r="P15" i="6" l="1"/>
  <c r="P47" i="6"/>
  <c r="P65" i="6"/>
  <c r="P62" i="6"/>
  <c r="P56" i="6"/>
  <c r="P53" i="6"/>
  <c r="A9" i="6" l="1"/>
  <c r="X20" i="6" l="1"/>
  <c r="T20" i="6"/>
  <c r="P20" i="6"/>
  <c r="X5" i="6"/>
  <c r="T5" i="6"/>
  <c r="P5" i="6"/>
  <c r="A7" i="6" l="1"/>
  <c r="A63" i="6" l="1"/>
  <c r="B18" i="6" l="1"/>
  <c r="A39" i="6" l="1"/>
  <c r="C24" i="6" l="1"/>
  <c r="C25" i="6"/>
  <c r="C26" i="6"/>
  <c r="C38" i="6"/>
  <c r="C37" i="6"/>
  <c r="C36" i="6"/>
  <c r="C30" i="6"/>
  <c r="C31" i="6"/>
  <c r="C32" i="6"/>
  <c r="C29" i="6"/>
  <c r="C28" i="6"/>
  <c r="C27" i="6"/>
  <c r="C21" i="6"/>
  <c r="C22" i="6"/>
  <c r="C23" i="6"/>
  <c r="C33" i="6"/>
  <c r="C34" i="6"/>
  <c r="C35" i="6"/>
  <c r="C39" i="6"/>
  <c r="C40" i="6"/>
  <c r="C41"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3" i="6"/>
  <c r="A19" i="6"/>
  <c r="A67" i="6"/>
  <c r="A8" i="6"/>
</calcChain>
</file>

<file path=xl/sharedStrings.xml><?xml version="1.0" encoding="utf-8"?>
<sst xmlns="http://schemas.openxmlformats.org/spreadsheetml/2006/main" count="1040" uniqueCount="588">
  <si>
    <t>Selling, general and administrative expenses</t>
  </si>
  <si>
    <t>Ratio of ordinary income to total assets</t>
  </si>
  <si>
    <t>Q1</t>
    <phoneticPr fontId="1"/>
  </si>
  <si>
    <t>Q2</t>
    <phoneticPr fontId="1"/>
  </si>
  <si>
    <t>Q3</t>
    <phoneticPr fontId="1"/>
  </si>
  <si>
    <t>Q4</t>
    <phoneticPr fontId="1"/>
  </si>
  <si>
    <t>FY11</t>
  </si>
  <si>
    <t>FY12</t>
  </si>
  <si>
    <t>FY13</t>
  </si>
  <si>
    <t>FY15</t>
  </si>
  <si>
    <t>FY16</t>
  </si>
  <si>
    <t>FY17</t>
  </si>
  <si>
    <t>FY18</t>
  </si>
  <si>
    <t>-</t>
    <phoneticPr fontId="1"/>
  </si>
  <si>
    <t>English</t>
    <phoneticPr fontId="1"/>
  </si>
  <si>
    <t>FY19</t>
  </si>
  <si>
    <t>USD</t>
    <phoneticPr fontId="1"/>
  </si>
  <si>
    <t>EUR</t>
    <phoneticPr fontId="1"/>
  </si>
  <si>
    <t>RMB</t>
    <phoneticPr fontId="1"/>
  </si>
  <si>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</si>
  <si>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</si>
  <si>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</si>
  <si>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</si>
  <si>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</si>
  <si>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</si>
  <si>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</si>
  <si>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</si>
  <si>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</si>
  <si>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</si>
  <si>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</si>
  <si>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</si>
  <si>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</si>
  <si>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</si>
  <si>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</si>
  <si>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</si>
  <si>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</si>
  <si>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</si>
  <si>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</si>
  <si>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</si>
  <si>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</si>
  <si>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</si>
  <si>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</si>
  <si>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</si>
  <si>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</si>
  <si>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</si>
  <si>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</si>
  <si>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</si>
  <si>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</si>
  <si>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</si>
  <si>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</si>
  <si>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</si>
  <si>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</si>
  <si>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</si>
  <si>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</si>
  <si>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</si>
  <si>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</si>
  <si>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</si>
  <si>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</si>
  <si>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</si>
  <si>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</si>
  <si>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</si>
  <si>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</si>
  <si>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</si>
  <si>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</si>
  <si>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</si>
  <si>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</si>
  <si>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</si>
  <si>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</si>
  <si>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</si>
  <si>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</si>
  <si>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</si>
  <si>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</si>
  <si>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</si>
  <si>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</si>
  <si>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</si>
  <si>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</si>
  <si>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</si>
  <si>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</si>
  <si>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</si>
  <si>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</si>
  <si>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</si>
  <si>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</si>
  <si>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</si>
  <si>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</si>
  <si>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</si>
  <si>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</si>
  <si>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</si>
  <si>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</si>
  <si>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</si>
  <si>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</si>
  <si>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</si>
  <si>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</si>
  <si>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</si>
  <si>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</si>
  <si>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</si>
  <si>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</si>
  <si>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</si>
  <si>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</si>
  <si>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</si>
  <si>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</si>
  <si>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</si>
  <si>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</si>
  <si>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</si>
  <si>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</si>
  <si>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</si>
  <si>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</si>
  <si>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</si>
  <si>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</si>
  <si>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</si>
  <si>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</si>
  <si>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</si>
  <si>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</si>
  <si>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</si>
  <si>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</si>
  <si>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</si>
  <si>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</si>
  <si>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</si>
  <si>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</si>
  <si>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</si>
  <si>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</si>
  <si>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</si>
  <si>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</si>
  <si>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</si>
  <si>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</si>
  <si>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</si>
  <si>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</si>
  <si>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</si>
  <si>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</si>
  <si>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</si>
  <si>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</si>
  <si>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</si>
  <si>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</si>
  <si>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</si>
  <si>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</si>
  <si>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</si>
  <si>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</si>
  <si>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</si>
  <si>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</si>
  <si>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</si>
  <si>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</si>
  <si>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</si>
  <si>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</si>
  <si>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</si>
  <si>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</si>
  <si>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</si>
  <si>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</si>
  <si>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</si>
  <si>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</si>
  <si>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</si>
  <si>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</si>
  <si>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</si>
  <si>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</si>
  <si>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</si>
  <si>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</si>
  <si>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</si>
  <si>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</si>
  <si>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</si>
  <si>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</si>
  <si>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</si>
  <si>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</si>
  <si>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</si>
  <si>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</si>
  <si>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</si>
  <si>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</si>
  <si>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</si>
  <si>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</si>
  <si>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</si>
  <si>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</si>
  <si>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</si>
  <si>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</si>
  <si>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</si>
  <si>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</si>
  <si>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</si>
  <si>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</si>
  <si>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</si>
  <si>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</si>
  <si>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</si>
  <si>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</si>
  <si>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</si>
  <si>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</si>
  <si>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</si>
  <si>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</si>
  <si>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</si>
  <si>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</si>
  <si>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</si>
  <si>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</si>
  <si>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</si>
  <si>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</si>
  <si>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</si>
  <si>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</si>
  <si>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</si>
  <si>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</si>
  <si>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</si>
  <si>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</si>
  <si>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</si>
  <si>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</si>
  <si>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</si>
  <si>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</si>
  <si>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</si>
  <si>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</si>
  <si>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</si>
  <si>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</si>
  <si>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</si>
  <si>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</si>
  <si>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</si>
  <si>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</si>
  <si>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</si>
  <si>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</si>
  <si>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</si>
  <si>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</si>
  <si>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</si>
  <si>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</si>
  <si>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</si>
  <si>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</si>
  <si>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</si>
  <si>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</si>
  <si>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</si>
  <si>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</si>
  <si>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</si>
  <si>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</si>
  <si>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</si>
  <si>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</si>
  <si>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</si>
  <si>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</si>
  <si>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</si>
  <si>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</si>
  <si>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</si>
  <si>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</si>
  <si>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</si>
  <si>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</si>
  <si>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</si>
  <si>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</si>
  <si>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</si>
  <si>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</si>
  <si>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</si>
  <si>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</si>
  <si>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</si>
  <si>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</si>
  <si>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</si>
  <si>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</si>
  <si>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</si>
  <si>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</si>
  <si>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</si>
  <si>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</si>
  <si>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</si>
  <si>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</si>
  <si>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</si>
  <si>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</si>
  <si>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</si>
  <si>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Consolidated number of own retail store</t>
    <phoneticPr fontId="1"/>
  </si>
  <si>
    <t>Share of loss (profit) of entities accounted for using equity method</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</si>
  <si>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</si>
  <si>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</si>
  <si>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</si>
  <si>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</si>
  <si>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</si>
  <si>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</si>
  <si>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</si>
  <si>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</si>
  <si>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</si>
  <si>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</si>
  <si>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</si>
  <si>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</si>
  <si>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</si>
  <si>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</si>
  <si>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</si>
  <si>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Fact sheet</t>
    <phoneticPr fontId="1"/>
  </si>
  <si>
    <t>Consolidated result</t>
    <phoneticPr fontId="1"/>
  </si>
  <si>
    <t>Unit: 100 millions of YEN</t>
    <phoneticPr fontId="1"/>
  </si>
  <si>
    <t>3.</t>
    <phoneticPr fontId="1"/>
  </si>
  <si>
    <t>4.</t>
    <phoneticPr fontId="1"/>
  </si>
  <si>
    <t>-</t>
  </si>
  <si>
    <t>1.</t>
    <phoneticPr fontId="1"/>
  </si>
  <si>
    <t>2.</t>
    <phoneticPr fontId="1"/>
  </si>
  <si>
    <t>Consolidated number of subsidiaries and affiliates</t>
    <phoneticPr fontId="1"/>
  </si>
  <si>
    <t>Other business(HAGLÖFS)</t>
    <phoneticPr fontId="1"/>
  </si>
  <si>
    <t>Others</t>
    <phoneticPr fontId="1"/>
  </si>
  <si>
    <t>-</t>
    <phoneticPr fontId="1"/>
  </si>
  <si>
    <t>Other regions</t>
    <phoneticPr fontId="1"/>
  </si>
  <si>
    <t>日本語</t>
  </si>
  <si>
    <t>FY20</t>
    <phoneticPr fontId="1"/>
  </si>
  <si>
    <r>
      <t>Cash dividend per share</t>
    </r>
    <r>
      <rPr>
        <sz val="7"/>
        <color rgb="FF000062"/>
        <rFont val="ＭＳ Ｐゴシック"/>
        <family val="3"/>
        <charset val="128"/>
      </rPr>
      <t>（</t>
    </r>
    <r>
      <rPr>
        <sz val="7"/>
        <color rgb="FF000062"/>
        <rFont val="Graphik Regular"/>
        <family val="2"/>
      </rPr>
      <t>Annual</t>
    </r>
    <r>
      <rPr>
        <sz val="7"/>
        <color rgb="FF000062"/>
        <rFont val="ＭＳ Ｐゴシック"/>
        <family val="3"/>
        <charset val="128"/>
      </rPr>
      <t>）</t>
    </r>
    <phoneticPr fontId="1"/>
  </si>
  <si>
    <r>
      <rPr>
        <sz val="7"/>
        <color rgb="FF000062"/>
        <rFont val="Noto Sans CJK JP Regular"/>
        <family val="2"/>
        <charset val="128"/>
      </rPr>
      <t>日本語</t>
    </r>
    <rPh sb="0" eb="3">
      <t>ニホンゴ</t>
    </rPh>
    <phoneticPr fontId="1"/>
  </si>
  <si>
    <r>
      <rPr>
        <sz val="7"/>
        <color rgb="FF000062"/>
        <rFont val="ＭＳ Ｐゴシック"/>
        <family val="2"/>
        <charset val="128"/>
      </rPr>
      <t>横書き用</t>
    </r>
    <rPh sb="0" eb="2">
      <t>ヨコガ</t>
    </rPh>
    <rPh sb="3" eb="4">
      <t>ヨウ</t>
    </rPh>
    <phoneticPr fontId="1"/>
  </si>
  <si>
    <r>
      <rPr>
        <sz val="7"/>
        <color rgb="FF000062"/>
        <rFont val="Noto Sans CJK JP Regular"/>
        <family val="2"/>
        <charset val="128"/>
      </rPr>
      <t>連結ハイライト</t>
    </r>
    <rPh sb="0" eb="2">
      <t>レンケツ</t>
    </rPh>
    <phoneticPr fontId="1"/>
  </si>
  <si>
    <r>
      <rPr>
        <sz val="7"/>
        <color rgb="FF000062"/>
        <rFont val="Noto Sans CJK JP Regular"/>
        <family val="2"/>
        <charset val="128"/>
      </rPr>
      <t>カテゴリー別業績推移</t>
    </r>
    <phoneticPr fontId="1"/>
  </si>
  <si>
    <r>
      <rPr>
        <sz val="7"/>
        <color rgb="FF000062"/>
        <rFont val="Noto Sans CJK JP Regular"/>
        <family val="2"/>
        <charset val="128"/>
      </rPr>
      <t>地域別業績推移</t>
    </r>
    <phoneticPr fontId="1"/>
  </si>
  <si>
    <r>
      <t>2020</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</si>
  <si>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rPr>
        <sz val="7"/>
        <color rgb="FF000062"/>
        <rFont val="Noto Sans CJK JP Regular"/>
        <family val="2"/>
        <charset val="128"/>
      </rPr>
      <t>連結損益計算書</t>
    </r>
    <rPh sb="0" eb="2">
      <t>レンケツ</t>
    </rPh>
    <rPh sb="2" eb="4">
      <t>ソンエキ</t>
    </rPh>
    <rPh sb="4" eb="7">
      <t>ケイサンショ</t>
    </rPh>
    <phoneticPr fontId="1"/>
  </si>
  <si>
    <r>
      <rPr>
        <sz val="7"/>
        <color rgb="FF000062"/>
        <rFont val="Noto Sans CJK JP Regular"/>
        <family val="2"/>
        <charset val="128"/>
      </rPr>
      <t>連結貸借対照表</t>
    </r>
    <rPh sb="0" eb="2">
      <t>レンケツ</t>
    </rPh>
    <rPh sb="2" eb="4">
      <t>タイシャク</t>
    </rPh>
    <rPh sb="4" eb="7">
      <t>タイショウヒョウ</t>
    </rPh>
    <phoneticPr fontId="1"/>
  </si>
  <si>
    <r>
      <rPr>
        <sz val="7"/>
        <color rgb="FF000062"/>
        <rFont val="Noto Sans CJK JP Black"/>
        <family val="2"/>
        <charset val="128"/>
      </rPr>
      <t>ファクトシート</t>
    </r>
    <phoneticPr fontId="1"/>
  </si>
  <si>
    <r>
      <rPr>
        <sz val="7"/>
        <color rgb="FF000062"/>
        <rFont val="Noto Sans CJK JP Regular"/>
        <family val="2"/>
        <charset val="128"/>
      </rPr>
      <t>連結キャッシュ・フロー計算書</t>
    </r>
    <rPh sb="0" eb="2">
      <t>レンケツ</t>
    </rPh>
    <rPh sb="11" eb="14">
      <t>ケイサンショ</t>
    </rPh>
    <phoneticPr fontId="1"/>
  </si>
  <si>
    <r>
      <rPr>
        <sz val="7"/>
        <color rgb="FF000062"/>
        <rFont val="Noto Sans CJK JP Regular"/>
        <family val="2"/>
        <charset val="128"/>
      </rPr>
      <t>セグメント情報</t>
    </r>
    <rPh sb="5" eb="7">
      <t>ジョウホウ</t>
    </rPh>
    <phoneticPr fontId="1"/>
  </si>
  <si>
    <r>
      <rPr>
        <sz val="7"/>
        <color rgb="FF000062"/>
        <rFont val="Noto Sans CJK JP Regular"/>
        <family val="2"/>
        <charset val="128"/>
      </rPr>
      <t>主な指標等</t>
    </r>
    <rPh sb="0" eb="1">
      <t>オモ</t>
    </rPh>
    <rPh sb="2" eb="4">
      <t>シヒョウ</t>
    </rPh>
    <rPh sb="4" eb="5">
      <t>トウ</t>
    </rPh>
    <phoneticPr fontId="1"/>
  </si>
  <si>
    <r>
      <rPr>
        <sz val="7"/>
        <color rgb="FF000062"/>
        <rFont val="Noto Sans CJK JP Regular"/>
        <family val="2"/>
        <charset val="128"/>
      </rPr>
      <t>売上高</t>
    </r>
  </si>
  <si>
    <r>
      <rPr>
        <sz val="7"/>
        <color rgb="FF000062"/>
        <rFont val="Noto Sans CJK JP Regular"/>
        <family val="2"/>
        <charset val="128"/>
      </rPr>
      <t>営業利益</t>
    </r>
  </si>
  <si>
    <r>
      <rPr>
        <sz val="7"/>
        <color rgb="FF000062"/>
        <rFont val="Noto Sans CJK JP Regular"/>
        <family val="2"/>
        <charset val="128"/>
      </rPr>
      <t>営業利益率</t>
    </r>
  </si>
  <si>
    <r>
      <rPr>
        <sz val="7"/>
        <color rgb="FF000062"/>
        <rFont val="Noto Sans CJK JP Regular"/>
        <family val="2"/>
        <charset val="128"/>
      </rPr>
      <t>パフォーマンスランニング</t>
    </r>
    <r>
      <rPr>
        <sz val="7"/>
        <color rgb="FF000062"/>
        <rFont val="Graphik Regular"/>
        <family val="2"/>
      </rPr>
      <t xml:space="preserve"> </t>
    </r>
    <phoneticPr fontId="1"/>
  </si>
  <si>
    <r>
      <rPr>
        <sz val="7"/>
        <color rgb="FF000062"/>
        <rFont val="Noto Sans CJK JP Regular"/>
        <family val="2"/>
        <charset val="128"/>
      </rPr>
      <t>スポーツスタイル</t>
    </r>
    <phoneticPr fontId="1"/>
  </si>
  <si>
    <r>
      <rPr>
        <sz val="7"/>
        <color rgb="FF000062"/>
        <rFont val="Noto Sans CJK JP Regular"/>
        <family val="2"/>
        <charset val="128"/>
      </rPr>
      <t>コアパフォーマンススポーツ</t>
    </r>
    <phoneticPr fontId="1"/>
  </si>
  <si>
    <r>
      <rPr>
        <sz val="7"/>
        <color rgb="FF000062"/>
        <rFont val="Noto Sans CJK JP Regular"/>
        <family val="2"/>
        <charset val="128"/>
      </rPr>
      <t>オニツカタイガー</t>
    </r>
    <phoneticPr fontId="1"/>
  </si>
  <si>
    <r>
      <rPr>
        <sz val="7"/>
        <color rgb="FF000062"/>
        <rFont val="Noto Sans CJK JP Regular"/>
        <family val="2"/>
        <charset val="128"/>
      </rPr>
      <t>アパレル・エクィップメント</t>
    </r>
    <phoneticPr fontId="1"/>
  </si>
  <si>
    <r>
      <rPr>
        <sz val="7"/>
        <color rgb="FF000062"/>
        <rFont val="Noto Sans CJK JP Regular"/>
        <family val="2"/>
        <charset val="128"/>
      </rPr>
      <t>その他</t>
    </r>
    <rPh sb="2" eb="3">
      <t>タ</t>
    </rPh>
    <phoneticPr fontId="1"/>
  </si>
  <si>
    <r>
      <rPr>
        <sz val="7"/>
        <color rgb="FF000062"/>
        <rFont val="Noto Sans CJK JP Regular"/>
        <family val="2"/>
        <charset val="128"/>
      </rPr>
      <t>売上高</t>
    </r>
    <rPh sb="0" eb="2">
      <t>ウリアゲ</t>
    </rPh>
    <rPh sb="2" eb="3">
      <t>ダカ</t>
    </rPh>
    <phoneticPr fontId="1"/>
  </si>
  <si>
    <r>
      <rPr>
        <sz val="7"/>
        <color rgb="FF000062"/>
        <rFont val="Noto Sans CJK JP Regular"/>
        <family val="2"/>
        <charset val="128"/>
      </rPr>
      <t>売上原価</t>
    </r>
    <rPh sb="0" eb="2">
      <t>ウリアゲ</t>
    </rPh>
    <rPh sb="2" eb="4">
      <t>ゲンカ</t>
    </rPh>
    <phoneticPr fontId="1"/>
  </si>
  <si>
    <r>
      <rPr>
        <sz val="7"/>
        <color rgb="FF000062"/>
        <rFont val="Noto Sans CJK JP Regular"/>
        <family val="2"/>
        <charset val="128"/>
      </rPr>
      <t>返品調整引当金戻入額</t>
    </r>
  </si>
  <si>
    <r>
      <rPr>
        <sz val="7"/>
        <color rgb="FF000062"/>
        <rFont val="Noto Sans CJK JP Regular"/>
        <family val="2"/>
        <charset val="128"/>
      </rPr>
      <t>返品調整引当金繰入額</t>
    </r>
  </si>
  <si>
    <r>
      <rPr>
        <sz val="7"/>
        <color rgb="FF000062"/>
        <rFont val="Noto Sans CJK JP Regular"/>
        <family val="2"/>
        <charset val="128"/>
      </rPr>
      <t>販売費及び一般管理費</t>
    </r>
    <phoneticPr fontId="1"/>
  </si>
  <si>
    <r>
      <rPr>
        <sz val="7"/>
        <color rgb="FF000062"/>
        <rFont val="Noto Sans CJK JP Regular"/>
        <family val="2"/>
        <charset val="128"/>
      </rPr>
      <t>営業利益</t>
    </r>
    <rPh sb="0" eb="2">
      <t>エイギョウ</t>
    </rPh>
    <rPh sb="2" eb="4">
      <t>リエキ</t>
    </rPh>
    <phoneticPr fontId="1"/>
  </si>
  <si>
    <r>
      <rPr>
        <sz val="7"/>
        <color rgb="FF000062"/>
        <rFont val="Noto Sans CJK JP Regular"/>
        <family val="2"/>
        <charset val="128"/>
      </rPr>
      <t>営業外収益</t>
    </r>
    <rPh sb="0" eb="3">
      <t>エイギョウガイ</t>
    </rPh>
    <rPh sb="3" eb="5">
      <t>シュウエキ</t>
    </rPh>
    <phoneticPr fontId="1"/>
  </si>
  <si>
    <r>
      <rPr>
        <sz val="7"/>
        <color rgb="FF000062"/>
        <rFont val="Noto Sans CJK JP Regular"/>
        <family val="2"/>
        <charset val="128"/>
      </rPr>
      <t>受取利息</t>
    </r>
    <rPh sb="0" eb="2">
      <t>ウケトリ</t>
    </rPh>
    <rPh sb="2" eb="4">
      <t>リソク</t>
    </rPh>
    <phoneticPr fontId="1"/>
  </si>
  <si>
    <r>
      <rPr>
        <sz val="7"/>
        <color rgb="FF000062"/>
        <rFont val="Noto Sans CJK JP Regular"/>
        <family val="2"/>
        <charset val="128"/>
      </rPr>
      <t>受取配当金</t>
    </r>
    <rPh sb="0" eb="2">
      <t>ウケトリ</t>
    </rPh>
    <rPh sb="2" eb="5">
      <t>ハイトウキン</t>
    </rPh>
    <phoneticPr fontId="1"/>
  </si>
  <si>
    <r>
      <rPr>
        <sz val="7"/>
        <color rgb="FF000062"/>
        <rFont val="Noto Sans CJK JP Regular"/>
        <family val="2"/>
        <charset val="128"/>
      </rPr>
      <t>為替差益</t>
    </r>
    <rPh sb="0" eb="2">
      <t>カワセ</t>
    </rPh>
    <rPh sb="2" eb="4">
      <t>サエキ</t>
    </rPh>
    <phoneticPr fontId="1"/>
  </si>
  <si>
    <r>
      <rPr>
        <sz val="7"/>
        <color rgb="FF000062"/>
        <rFont val="Noto Sans CJK JP Regular"/>
        <family val="2"/>
        <charset val="128"/>
      </rPr>
      <t>補助金収入</t>
    </r>
    <rPh sb="0" eb="3">
      <t>ホジョキン</t>
    </rPh>
    <rPh sb="3" eb="5">
      <t>シュウニュウ</t>
    </rPh>
    <phoneticPr fontId="1"/>
  </si>
  <si>
    <r>
      <rPr>
        <sz val="7"/>
        <color rgb="FF000062"/>
        <rFont val="Noto Sans CJK JP Regular"/>
        <family val="2"/>
        <charset val="128"/>
      </rPr>
      <t>営業外収益合計</t>
    </r>
    <rPh sb="0" eb="2">
      <t>エイギョウ</t>
    </rPh>
    <rPh sb="2" eb="3">
      <t>ガイ</t>
    </rPh>
    <rPh sb="3" eb="5">
      <t>シュウエキ</t>
    </rPh>
    <rPh sb="5" eb="7">
      <t>ゴウケイ</t>
    </rPh>
    <phoneticPr fontId="1"/>
  </si>
  <si>
    <r>
      <rPr>
        <sz val="7"/>
        <color rgb="FF000062"/>
        <rFont val="Noto Sans CJK JP Regular"/>
        <family val="2"/>
        <charset val="128"/>
      </rPr>
      <t>営業外費用</t>
    </r>
    <rPh sb="0" eb="3">
      <t>エイギョウガイ</t>
    </rPh>
    <rPh sb="3" eb="5">
      <t>ヒヨウ</t>
    </rPh>
    <phoneticPr fontId="1"/>
  </si>
  <si>
    <r>
      <rPr>
        <sz val="7"/>
        <color rgb="FF000062"/>
        <rFont val="Noto Sans CJK JP Regular"/>
        <family val="2"/>
        <charset val="128"/>
      </rPr>
      <t>支払利息</t>
    </r>
    <rPh sb="0" eb="2">
      <t>シハラ</t>
    </rPh>
    <rPh sb="2" eb="4">
      <t>リソク</t>
    </rPh>
    <phoneticPr fontId="1"/>
  </si>
  <si>
    <r>
      <rPr>
        <sz val="7"/>
        <color rgb="FF000062"/>
        <rFont val="Noto Sans CJK JP Regular"/>
        <family val="2"/>
        <charset val="128"/>
      </rPr>
      <t>為替差損</t>
    </r>
    <rPh sb="0" eb="2">
      <t>カワセ</t>
    </rPh>
    <rPh sb="2" eb="4">
      <t>サソン</t>
    </rPh>
    <phoneticPr fontId="1"/>
  </si>
  <si>
    <r>
      <rPr>
        <sz val="7"/>
        <color rgb="FF000062"/>
        <rFont val="Noto Sans CJK JP Regular"/>
        <family val="2"/>
        <charset val="128"/>
      </rPr>
      <t>営業外費用合計</t>
    </r>
    <rPh sb="0" eb="3">
      <t>エイギョウガイ</t>
    </rPh>
    <rPh sb="3" eb="5">
      <t>ヒヨウ</t>
    </rPh>
    <rPh sb="5" eb="7">
      <t>ゴウケイ</t>
    </rPh>
    <phoneticPr fontId="1"/>
  </si>
  <si>
    <r>
      <rPr>
        <sz val="7"/>
        <color rgb="FF000062"/>
        <rFont val="Noto Sans CJK JP Regular"/>
        <family val="2"/>
        <charset val="128"/>
      </rPr>
      <t>経常利益</t>
    </r>
    <rPh sb="0" eb="2">
      <t>ケイジョウ</t>
    </rPh>
    <rPh sb="2" eb="4">
      <t>リエキ</t>
    </rPh>
    <phoneticPr fontId="1"/>
  </si>
  <si>
    <r>
      <rPr>
        <sz val="7"/>
        <color rgb="FF000062"/>
        <rFont val="Noto Sans CJK JP Regular"/>
        <family val="2"/>
        <charset val="128"/>
      </rPr>
      <t>特別利益</t>
    </r>
    <rPh sb="0" eb="2">
      <t>トクベツ</t>
    </rPh>
    <rPh sb="2" eb="4">
      <t>リエキ</t>
    </rPh>
    <phoneticPr fontId="1"/>
  </si>
  <si>
    <r>
      <rPr>
        <sz val="7"/>
        <color rgb="FF000062"/>
        <rFont val="Noto Sans CJK JP Regular"/>
        <family val="2"/>
        <charset val="128"/>
      </rPr>
      <t>固定資産売却益</t>
    </r>
    <rPh sb="0" eb="2">
      <t>コテイ</t>
    </rPh>
    <rPh sb="2" eb="4">
      <t>シサン</t>
    </rPh>
    <rPh sb="4" eb="6">
      <t>バイキャク</t>
    </rPh>
    <rPh sb="6" eb="7">
      <t>エキ</t>
    </rPh>
    <phoneticPr fontId="1"/>
  </si>
  <si>
    <r>
      <rPr>
        <sz val="7"/>
        <color rgb="FF000062"/>
        <rFont val="Noto Sans CJK JP Regular"/>
        <family val="2"/>
        <charset val="128"/>
      </rPr>
      <t>投資有価証券売却益</t>
    </r>
    <rPh sb="0" eb="2">
      <t>トウシ</t>
    </rPh>
    <rPh sb="2" eb="4">
      <t>ユウカ</t>
    </rPh>
    <rPh sb="4" eb="6">
      <t>ショウケン</t>
    </rPh>
    <rPh sb="6" eb="8">
      <t>バイキャク</t>
    </rPh>
    <rPh sb="8" eb="9">
      <t>エキ</t>
    </rPh>
    <phoneticPr fontId="1"/>
  </si>
  <si>
    <r>
      <rPr>
        <sz val="7"/>
        <color rgb="FF000062"/>
        <rFont val="Noto Sans CJK JP Regular"/>
        <family val="2"/>
        <charset val="128"/>
      </rPr>
      <t>投資有価証券償還益</t>
    </r>
    <rPh sb="0" eb="2">
      <t>トウシ</t>
    </rPh>
    <rPh sb="2" eb="4">
      <t>ユウカ</t>
    </rPh>
    <rPh sb="4" eb="6">
      <t>ショウケン</t>
    </rPh>
    <rPh sb="6" eb="8">
      <t>ショウカン</t>
    </rPh>
    <rPh sb="8" eb="9">
      <t>エキ</t>
    </rPh>
    <phoneticPr fontId="1"/>
  </si>
  <si>
    <r>
      <rPr>
        <sz val="7"/>
        <color rgb="FF000062"/>
        <rFont val="Noto Sans CJK JP Regular"/>
        <family val="2"/>
        <charset val="128"/>
      </rPr>
      <t>設備補助金収入</t>
    </r>
    <rPh sb="0" eb="2">
      <t>セツビ</t>
    </rPh>
    <rPh sb="2" eb="5">
      <t>ホジョキン</t>
    </rPh>
    <rPh sb="5" eb="7">
      <t>シュウニュウ</t>
    </rPh>
    <phoneticPr fontId="1"/>
  </si>
  <si>
    <r>
      <rPr>
        <sz val="7"/>
        <color rgb="FF000062"/>
        <rFont val="Noto Sans CJK JP Regular"/>
        <family val="2"/>
        <charset val="128"/>
      </rPr>
      <t>特別利益合計</t>
    </r>
    <rPh sb="0" eb="2">
      <t>トクベツ</t>
    </rPh>
    <rPh sb="2" eb="4">
      <t>リエキ</t>
    </rPh>
    <rPh sb="4" eb="6">
      <t>ゴウケイ</t>
    </rPh>
    <phoneticPr fontId="1"/>
  </si>
  <si>
    <r>
      <rPr>
        <sz val="7"/>
        <color rgb="FF000062"/>
        <rFont val="Noto Sans CJK JP Regular"/>
        <family val="2"/>
        <charset val="128"/>
      </rPr>
      <t>特別損失</t>
    </r>
    <rPh sb="0" eb="2">
      <t>トクベツ</t>
    </rPh>
    <rPh sb="2" eb="4">
      <t>ソンシツ</t>
    </rPh>
    <phoneticPr fontId="1"/>
  </si>
  <si>
    <r>
      <rPr>
        <sz val="7"/>
        <color rgb="FF000062"/>
        <rFont val="Noto Sans CJK JP Regular"/>
        <family val="2"/>
        <charset val="128"/>
      </rPr>
      <t>固定資産売却損</t>
    </r>
    <rPh sb="0" eb="2">
      <t>コテイ</t>
    </rPh>
    <rPh sb="2" eb="4">
      <t>シサン</t>
    </rPh>
    <rPh sb="4" eb="7">
      <t>バイキャクソン</t>
    </rPh>
    <phoneticPr fontId="1"/>
  </si>
  <si>
    <r>
      <rPr>
        <sz val="7"/>
        <color rgb="FF000062"/>
        <rFont val="Noto Sans CJK JP Regular"/>
        <family val="2"/>
        <charset val="128"/>
      </rPr>
      <t>固定資産除去損</t>
    </r>
    <rPh sb="0" eb="2">
      <t>コテイ</t>
    </rPh>
    <rPh sb="2" eb="4">
      <t>シサン</t>
    </rPh>
    <rPh sb="4" eb="6">
      <t>ジョキョ</t>
    </rPh>
    <rPh sb="6" eb="7">
      <t>ソン</t>
    </rPh>
    <phoneticPr fontId="1"/>
  </si>
  <si>
    <r>
      <rPr>
        <sz val="7"/>
        <color rgb="FF000062"/>
        <rFont val="Noto Sans CJK JP Regular"/>
        <family val="2"/>
        <charset val="128"/>
      </rPr>
      <t>投資有価証券売却損</t>
    </r>
    <rPh sb="0" eb="2">
      <t>トウシ</t>
    </rPh>
    <rPh sb="2" eb="4">
      <t>ユウカ</t>
    </rPh>
    <rPh sb="4" eb="6">
      <t>ショウケン</t>
    </rPh>
    <rPh sb="6" eb="9">
      <t>バイキャクソン</t>
    </rPh>
    <phoneticPr fontId="1"/>
  </si>
  <si>
    <r>
      <rPr>
        <sz val="7"/>
        <color rgb="FF000062"/>
        <rFont val="Noto Sans CJK JP Regular"/>
        <family val="2"/>
        <charset val="128"/>
      </rPr>
      <t>投資有価証券評価損</t>
    </r>
    <rPh sb="0" eb="2">
      <t>トウシ</t>
    </rPh>
    <rPh sb="2" eb="4">
      <t>ユウカ</t>
    </rPh>
    <rPh sb="4" eb="6">
      <t>ショウケン</t>
    </rPh>
    <rPh sb="6" eb="8">
      <t>ヒョウカ</t>
    </rPh>
    <rPh sb="8" eb="9">
      <t>ソン</t>
    </rPh>
    <phoneticPr fontId="1"/>
  </si>
  <si>
    <r>
      <rPr>
        <sz val="7"/>
        <color rgb="FF000062"/>
        <rFont val="Noto Sans CJK JP Regular"/>
        <family val="2"/>
        <charset val="128"/>
      </rPr>
      <t>減損損失</t>
    </r>
    <rPh sb="0" eb="2">
      <t>ゲンソン</t>
    </rPh>
    <rPh sb="2" eb="4">
      <t>ソンシツ</t>
    </rPh>
    <phoneticPr fontId="1"/>
  </si>
  <si>
    <r>
      <rPr>
        <sz val="7"/>
        <color rgb="FF000062"/>
        <rFont val="Noto Sans CJK JP Regular"/>
        <family val="2"/>
        <charset val="128"/>
      </rPr>
      <t>事業構造改革費用</t>
    </r>
    <rPh sb="0" eb="2">
      <t>ジギョウ</t>
    </rPh>
    <rPh sb="2" eb="4">
      <t>コウゾウ</t>
    </rPh>
    <rPh sb="4" eb="6">
      <t>カイカク</t>
    </rPh>
    <rPh sb="6" eb="8">
      <t>ヒヨウ</t>
    </rPh>
    <phoneticPr fontId="1"/>
  </si>
  <si>
    <r>
      <rPr>
        <sz val="7"/>
        <color rgb="FF000062"/>
        <rFont val="Noto Sans CJK JP Regular"/>
        <family val="2"/>
        <charset val="128"/>
      </rPr>
      <t>特別損失合計</t>
    </r>
    <rPh sb="0" eb="2">
      <t>トクベツ</t>
    </rPh>
    <rPh sb="2" eb="4">
      <t>ソンシツ</t>
    </rPh>
    <rPh sb="4" eb="6">
      <t>ゴウケイ</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</si>
  <si>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</si>
  <si>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法人税、住民税及び事業税</t>
    </r>
  </si>
  <si>
    <r>
      <rPr>
        <sz val="7"/>
        <color rgb="FF000062"/>
        <rFont val="Noto Sans CJK JP Regular"/>
        <family val="2"/>
        <charset val="128"/>
      </rPr>
      <t>法人税等還付税額</t>
    </r>
  </si>
  <si>
    <r>
      <rPr>
        <sz val="7"/>
        <color rgb="FF000062"/>
        <rFont val="Noto Sans CJK JP Regular"/>
        <family val="2"/>
        <charset val="128"/>
      </rPr>
      <t>法人税等調整額</t>
    </r>
  </si>
  <si>
    <r>
      <rPr>
        <sz val="7"/>
        <color rgb="FF000062"/>
        <rFont val="Noto Sans CJK JP Regular"/>
        <family val="2"/>
        <charset val="128"/>
      </rPr>
      <t>法人税等合計</t>
    </r>
  </si>
  <si>
    <r>
      <rPr>
        <sz val="7"/>
        <color rgb="FF000062"/>
        <rFont val="Noto Sans CJK JP Regular"/>
        <family val="2"/>
        <charset val="128"/>
      </rPr>
      <t>当期純利益又は当期純損失</t>
    </r>
    <phoneticPr fontId="1"/>
  </si>
  <si>
    <r>
      <rPr>
        <sz val="7"/>
        <color rgb="FF000062"/>
        <rFont val="Noto Sans CJK JP Regular"/>
        <family val="2"/>
        <charset val="128"/>
      </rPr>
      <t>非支配株主に帰属する当期純利益</t>
    </r>
  </si>
  <si>
    <r>
      <rPr>
        <sz val="7"/>
        <color rgb="FF000062"/>
        <rFont val="Noto Sans CJK JP Regular"/>
        <family val="2"/>
        <charset val="128"/>
      </rPr>
      <t>親会社株主に帰属する当期純利益又は当期純損失</t>
    </r>
    <phoneticPr fontId="1"/>
  </si>
  <si>
    <r>
      <rPr>
        <sz val="7"/>
        <color rgb="FF000062"/>
        <rFont val="Noto Sans CJK JP Regular"/>
        <family val="2"/>
        <charset val="128"/>
      </rPr>
      <t>資産の部</t>
    </r>
    <rPh sb="0" eb="2">
      <t>シサン</t>
    </rPh>
    <rPh sb="3" eb="4">
      <t>ブ</t>
    </rPh>
    <phoneticPr fontId="1"/>
  </si>
  <si>
    <r>
      <rPr>
        <sz val="7"/>
        <color rgb="FF000062"/>
        <rFont val="Noto Sans CJK JP Regular"/>
        <family val="2"/>
        <charset val="128"/>
      </rPr>
      <t>流動資産</t>
    </r>
    <rPh sb="0" eb="2">
      <t>リュウドウ</t>
    </rPh>
    <rPh sb="2" eb="4">
      <t>シサン</t>
    </rPh>
    <phoneticPr fontId="1"/>
  </si>
  <si>
    <r>
      <rPr>
        <sz val="7"/>
        <color rgb="FF000062"/>
        <rFont val="Noto Sans CJK JP Regular"/>
        <family val="2"/>
        <charset val="128"/>
      </rPr>
      <t>現金及び預金</t>
    </r>
    <rPh sb="0" eb="2">
      <t>ゲンキン</t>
    </rPh>
    <rPh sb="2" eb="3">
      <t>オヨ</t>
    </rPh>
    <rPh sb="4" eb="6">
      <t>ヨキン</t>
    </rPh>
    <phoneticPr fontId="1"/>
  </si>
  <si>
    <r>
      <rPr>
        <sz val="7"/>
        <color rgb="FF000062"/>
        <rFont val="Noto Sans CJK JP Regular"/>
        <family val="2"/>
        <charset val="128"/>
      </rPr>
      <t>受取手形及び売掛金</t>
    </r>
    <phoneticPr fontId="1"/>
  </si>
  <si>
    <r>
      <rPr>
        <sz val="7"/>
        <color rgb="FF000062"/>
        <rFont val="Noto Sans CJK JP Regular"/>
        <family val="2"/>
        <charset val="128"/>
      </rPr>
      <t>有価証券</t>
    </r>
    <phoneticPr fontId="1"/>
  </si>
  <si>
    <r>
      <rPr>
        <sz val="7"/>
        <color rgb="FF000062"/>
        <rFont val="Noto Sans CJK JP Regular"/>
        <family val="2"/>
        <charset val="128"/>
      </rPr>
      <t>商品及び製品</t>
    </r>
    <phoneticPr fontId="1"/>
  </si>
  <si>
    <r>
      <rPr>
        <sz val="7"/>
        <color rgb="FF000062"/>
        <rFont val="Noto Sans CJK JP Regular"/>
        <family val="2"/>
        <charset val="128"/>
      </rPr>
      <t>仕掛品</t>
    </r>
    <phoneticPr fontId="1"/>
  </si>
  <si>
    <r>
      <rPr>
        <sz val="7"/>
        <color rgb="FF000062"/>
        <rFont val="Noto Sans CJK JP Regular"/>
        <family val="2"/>
        <charset val="128"/>
      </rPr>
      <t>原材料及び貯蔵品</t>
    </r>
    <phoneticPr fontId="1"/>
  </si>
  <si>
    <r>
      <rPr>
        <sz val="7"/>
        <color rgb="FF000062"/>
        <rFont val="Noto Sans CJK JP Regular"/>
        <family val="2"/>
        <charset val="128"/>
      </rPr>
      <t>繰延税金資産</t>
    </r>
    <phoneticPr fontId="1"/>
  </si>
  <si>
    <r>
      <rPr>
        <sz val="7"/>
        <color rgb="FF000062"/>
        <rFont val="Noto Sans CJK JP Regular"/>
        <family val="2"/>
        <charset val="128"/>
      </rPr>
      <t>貸倒引当金</t>
    </r>
    <phoneticPr fontId="1"/>
  </si>
  <si>
    <r>
      <rPr>
        <sz val="7"/>
        <color rgb="FF000062"/>
        <rFont val="Noto Sans CJK JP Regular"/>
        <family val="2"/>
        <charset val="128"/>
      </rPr>
      <t>流動資産合計</t>
    </r>
    <phoneticPr fontId="1"/>
  </si>
  <si>
    <r>
      <rPr>
        <sz val="7"/>
        <color rgb="FF000062"/>
        <rFont val="Noto Sans CJK JP Regular"/>
        <family val="2"/>
        <charset val="128"/>
      </rPr>
      <t>固定資産</t>
    </r>
    <rPh sb="0" eb="2">
      <t>コテイ</t>
    </rPh>
    <rPh sb="2" eb="4">
      <t>シサン</t>
    </rPh>
    <phoneticPr fontId="1"/>
  </si>
  <si>
    <r>
      <rPr>
        <sz val="7"/>
        <color rgb="FF000062"/>
        <rFont val="Noto Sans CJK JP Regular"/>
        <family val="2"/>
        <charset val="128"/>
      </rPr>
      <t>有形固定資産</t>
    </r>
    <phoneticPr fontId="1"/>
  </si>
  <si>
    <r>
      <rPr>
        <sz val="7"/>
        <color rgb="FF000062"/>
        <rFont val="Noto Sans CJK JP Regular"/>
        <family val="2"/>
        <charset val="128"/>
      </rPr>
      <t>建物及び構築物</t>
    </r>
    <phoneticPr fontId="1"/>
  </si>
  <si>
    <r>
      <rPr>
        <sz val="7"/>
        <color rgb="FF000062"/>
        <rFont val="Noto Sans CJK JP Regular"/>
        <family val="2"/>
        <charset val="128"/>
      </rPr>
      <t>減価償却累計額</t>
    </r>
    <phoneticPr fontId="1"/>
  </si>
  <si>
    <r>
      <rPr>
        <sz val="7"/>
        <color rgb="FF000062"/>
        <rFont val="Noto Sans CJK JP Regular"/>
        <family val="2"/>
        <charset val="128"/>
      </rPr>
      <t>建物及び構築物（純額）</t>
    </r>
    <phoneticPr fontId="1"/>
  </si>
  <si>
    <r>
      <rPr>
        <sz val="7"/>
        <color rgb="FF000062"/>
        <rFont val="Noto Sans CJK JP Regular"/>
        <family val="2"/>
        <charset val="128"/>
      </rPr>
      <t>機械装置及び運搬具</t>
    </r>
    <phoneticPr fontId="1"/>
  </si>
  <si>
    <r>
      <rPr>
        <sz val="7"/>
        <color rgb="FF000062"/>
        <rFont val="Noto Sans CJK JP Regular"/>
        <family val="2"/>
        <charset val="128"/>
      </rPr>
      <t>減価償却累計額</t>
    </r>
    <r>
      <rPr>
        <sz val="7"/>
        <color rgb="FF000062"/>
        <rFont val="Graphik Regular"/>
        <family val="2"/>
      </rPr>
      <t xml:space="preserve"> </t>
    </r>
    <phoneticPr fontId="1"/>
  </si>
  <si>
    <r>
      <rPr>
        <sz val="7"/>
        <color rgb="FF000062"/>
        <rFont val="Noto Sans CJK JP Regular"/>
        <family val="2"/>
        <charset val="128"/>
      </rPr>
      <t>機械装置及び運搬具（純額）</t>
    </r>
    <phoneticPr fontId="1"/>
  </si>
  <si>
    <r>
      <rPr>
        <sz val="7"/>
        <color rgb="FF000062"/>
        <rFont val="Noto Sans CJK JP Regular"/>
        <family val="2"/>
        <charset val="128"/>
      </rPr>
      <t>工具、器具及び備品</t>
    </r>
    <phoneticPr fontId="1"/>
  </si>
  <si>
    <r>
      <rPr>
        <sz val="7"/>
        <color rgb="FF000062"/>
        <rFont val="Noto Sans CJK JP Regular"/>
        <family val="2"/>
        <charset val="128"/>
      </rPr>
      <t>減価償却累計額</t>
    </r>
    <phoneticPr fontId="1"/>
  </si>
  <si>
    <r>
      <rPr>
        <sz val="7"/>
        <color rgb="FF000062"/>
        <rFont val="Noto Sans CJK JP Regular"/>
        <family val="2"/>
        <charset val="128"/>
      </rPr>
      <t>工具、器具及び備品（純額）</t>
    </r>
    <phoneticPr fontId="1"/>
  </si>
  <si>
    <r>
      <rPr>
        <sz val="7"/>
        <color rgb="FF000062"/>
        <rFont val="Noto Sans CJK JP Regular"/>
        <family val="2"/>
        <charset val="128"/>
      </rPr>
      <t>土地</t>
    </r>
    <phoneticPr fontId="1"/>
  </si>
  <si>
    <r>
      <rPr>
        <sz val="7"/>
        <color rgb="FF000062"/>
        <rFont val="Noto Sans CJK JP Regular"/>
        <family val="2"/>
        <charset val="128"/>
      </rPr>
      <t>リース資産</t>
    </r>
    <phoneticPr fontId="1"/>
  </si>
  <si>
    <r>
      <rPr>
        <sz val="7"/>
        <color rgb="FF000062"/>
        <rFont val="Noto Sans CJK JP Regular"/>
        <family val="2"/>
        <charset val="128"/>
      </rPr>
      <t>リース資産（純額）</t>
    </r>
    <r>
      <rPr>
        <sz val="7"/>
        <color rgb="FF000062"/>
        <rFont val="Graphik Regular"/>
        <family val="2"/>
      </rPr>
      <t xml:space="preserve"> </t>
    </r>
    <phoneticPr fontId="1"/>
  </si>
  <si>
    <r>
      <rPr>
        <sz val="7"/>
        <color rgb="FF000062"/>
        <rFont val="Noto Sans CJK JP Regular"/>
        <family val="2"/>
        <charset val="128"/>
      </rPr>
      <t>建設仮勘定</t>
    </r>
    <phoneticPr fontId="1"/>
  </si>
  <si>
    <r>
      <rPr>
        <sz val="7"/>
        <color rgb="FF000062"/>
        <rFont val="Noto Sans CJK JP Regular"/>
        <family val="2"/>
        <charset val="128"/>
      </rPr>
      <t>有形固定資産合計</t>
    </r>
    <phoneticPr fontId="1"/>
  </si>
  <si>
    <r>
      <rPr>
        <sz val="7"/>
        <color rgb="FF000062"/>
        <rFont val="Noto Sans CJK JP Regular"/>
        <family val="2"/>
        <charset val="128"/>
      </rPr>
      <t>無形固定資産</t>
    </r>
    <phoneticPr fontId="1"/>
  </si>
  <si>
    <r>
      <rPr>
        <sz val="7"/>
        <color rgb="FF000062"/>
        <rFont val="Noto Sans CJK JP Regular"/>
        <family val="2"/>
        <charset val="128"/>
      </rPr>
      <t>のれん</t>
    </r>
    <phoneticPr fontId="1"/>
  </si>
  <si>
    <r>
      <rPr>
        <sz val="7"/>
        <color rgb="FF000062"/>
        <rFont val="Noto Sans CJK JP Regular"/>
        <family val="2"/>
        <charset val="128"/>
      </rPr>
      <t>ソフトウェア</t>
    </r>
    <phoneticPr fontId="1"/>
  </si>
  <si>
    <r>
      <rPr>
        <sz val="7"/>
        <color rgb="FF000062"/>
        <rFont val="Noto Sans CJK JP Regular"/>
        <family val="2"/>
        <charset val="128"/>
      </rPr>
      <t>無形固定資産合計</t>
    </r>
    <phoneticPr fontId="1"/>
  </si>
  <si>
    <r>
      <rPr>
        <sz val="7"/>
        <color rgb="FF000062"/>
        <rFont val="Noto Sans CJK JP Regular"/>
        <family val="2"/>
        <charset val="128"/>
      </rPr>
      <t>投資その他の資産</t>
    </r>
    <phoneticPr fontId="1"/>
  </si>
  <si>
    <r>
      <rPr>
        <sz val="7"/>
        <color rgb="FF000062"/>
        <rFont val="Noto Sans CJK JP Regular"/>
        <family val="2"/>
        <charset val="128"/>
      </rPr>
      <t>投資有価証券</t>
    </r>
    <phoneticPr fontId="1"/>
  </si>
  <si>
    <r>
      <rPr>
        <sz val="7"/>
        <color rgb="FF000062"/>
        <rFont val="Noto Sans CJK JP Regular"/>
        <family val="2"/>
        <charset val="128"/>
      </rPr>
      <t>長期貸付金</t>
    </r>
    <phoneticPr fontId="1"/>
  </si>
  <si>
    <r>
      <rPr>
        <sz val="7"/>
        <color rgb="FF000062"/>
        <rFont val="Noto Sans CJK JP Regular"/>
        <family val="2"/>
        <charset val="128"/>
      </rPr>
      <t>繰延税金資産</t>
    </r>
    <phoneticPr fontId="1"/>
  </si>
  <si>
    <r>
      <rPr>
        <sz val="7"/>
        <color rgb="FF000062"/>
        <rFont val="Noto Sans CJK JP Regular"/>
        <family val="2"/>
        <charset val="128"/>
      </rPr>
      <t>投資その他の資産合計</t>
    </r>
    <phoneticPr fontId="1"/>
  </si>
  <si>
    <r>
      <rPr>
        <sz val="7"/>
        <color rgb="FF000062"/>
        <rFont val="Noto Sans CJK JP Regular"/>
        <family val="2"/>
        <charset val="128"/>
      </rPr>
      <t>固定資産合計</t>
    </r>
    <phoneticPr fontId="1"/>
  </si>
  <si>
    <r>
      <rPr>
        <sz val="7"/>
        <color rgb="FF000062"/>
        <rFont val="Noto Sans CJK JP Regular"/>
        <family val="2"/>
        <charset val="128"/>
      </rPr>
      <t>資産合計</t>
    </r>
    <rPh sb="0" eb="2">
      <t>シサン</t>
    </rPh>
    <rPh sb="2" eb="4">
      <t>ゴウケイ</t>
    </rPh>
    <phoneticPr fontId="1"/>
  </si>
  <si>
    <r>
      <rPr>
        <sz val="7"/>
        <color rgb="FF000062"/>
        <rFont val="Noto Sans CJK JP Regular"/>
        <family val="2"/>
        <charset val="128"/>
      </rPr>
      <t>負債の部</t>
    </r>
    <rPh sb="0" eb="2">
      <t>フサイ</t>
    </rPh>
    <rPh sb="3" eb="4">
      <t>ブ</t>
    </rPh>
    <phoneticPr fontId="1"/>
  </si>
  <si>
    <r>
      <rPr>
        <sz val="7"/>
        <color rgb="FF000062"/>
        <rFont val="Noto Sans CJK JP Regular"/>
        <family val="2"/>
        <charset val="128"/>
      </rPr>
      <t>流動負債</t>
    </r>
    <rPh sb="0" eb="2">
      <t>リュウドウ</t>
    </rPh>
    <rPh sb="2" eb="4">
      <t>フサイ</t>
    </rPh>
    <phoneticPr fontId="1"/>
  </si>
  <si>
    <r>
      <rPr>
        <sz val="7"/>
        <color rgb="FF000062"/>
        <rFont val="Noto Sans CJK JP Regular"/>
        <family val="2"/>
        <charset val="128"/>
      </rPr>
      <t>支払手形及び買掛金</t>
    </r>
  </si>
  <si>
    <r>
      <rPr>
        <sz val="7"/>
        <color rgb="FF000062"/>
        <rFont val="Noto Sans CJK JP Regular"/>
        <family val="2"/>
        <charset val="128"/>
      </rPr>
      <t>短期借入金</t>
    </r>
    <r>
      <rPr>
        <sz val="7"/>
        <color rgb="FF000062"/>
        <rFont val="Graphik Regular"/>
        <family val="2"/>
      </rPr>
      <t xml:space="preserve"> </t>
    </r>
    <phoneticPr fontId="1"/>
  </si>
  <si>
    <r>
      <t>1</t>
    </r>
    <r>
      <rPr>
        <sz val="7"/>
        <color rgb="FF000062"/>
        <rFont val="Noto Sans CJK JP Regular"/>
        <family val="2"/>
        <charset val="128"/>
      </rPr>
      <t>年内償還予定の新株予約権付社債</t>
    </r>
    <phoneticPr fontId="1"/>
  </si>
  <si>
    <r>
      <rPr>
        <sz val="7"/>
        <color rgb="FF000062"/>
        <rFont val="Noto Sans CJK JP Regular"/>
        <family val="2"/>
        <charset val="128"/>
      </rPr>
      <t>リース債務</t>
    </r>
    <phoneticPr fontId="1"/>
  </si>
  <si>
    <r>
      <rPr>
        <sz val="7"/>
        <color rgb="FF000062"/>
        <rFont val="Noto Sans CJK JP Regular"/>
        <family val="2"/>
        <charset val="128"/>
      </rPr>
      <t>未払費用</t>
    </r>
    <phoneticPr fontId="1"/>
  </si>
  <si>
    <r>
      <rPr>
        <sz val="7"/>
        <color rgb="FF000062"/>
        <rFont val="Noto Sans CJK JP Regular"/>
        <family val="2"/>
        <charset val="128"/>
      </rPr>
      <t>未払法人税等</t>
    </r>
    <phoneticPr fontId="1"/>
  </si>
  <si>
    <r>
      <rPr>
        <sz val="7"/>
        <color rgb="FF000062"/>
        <rFont val="Noto Sans CJK JP Regular"/>
        <family val="2"/>
        <charset val="128"/>
      </rPr>
      <t>未払消費税等</t>
    </r>
    <phoneticPr fontId="1"/>
  </si>
  <si>
    <r>
      <rPr>
        <sz val="7"/>
        <color rgb="FF000062"/>
        <rFont val="Noto Sans CJK JP Regular"/>
        <family val="2"/>
        <charset val="128"/>
      </rPr>
      <t>繰延税金負債</t>
    </r>
    <r>
      <rPr>
        <sz val="7"/>
        <color rgb="FF000062"/>
        <rFont val="Graphik Regular"/>
        <family val="2"/>
      </rPr>
      <t xml:space="preserve"> </t>
    </r>
    <phoneticPr fontId="1"/>
  </si>
  <si>
    <r>
      <rPr>
        <sz val="7"/>
        <color rgb="FF000062"/>
        <rFont val="Noto Sans CJK JP Regular"/>
        <family val="2"/>
        <charset val="128"/>
      </rPr>
      <t>返品調整引当金</t>
    </r>
  </si>
  <si>
    <r>
      <rPr>
        <sz val="7"/>
        <color rgb="FF000062"/>
        <rFont val="Noto Sans CJK JP Regular"/>
        <family val="2"/>
        <charset val="128"/>
      </rPr>
      <t>賞与引当金</t>
    </r>
  </si>
  <si>
    <r>
      <rPr>
        <sz val="7"/>
        <color rgb="FF000062"/>
        <rFont val="Noto Sans CJK JP Regular"/>
        <family val="2"/>
        <charset val="128"/>
      </rPr>
      <t>資産除去債務</t>
    </r>
  </si>
  <si>
    <r>
      <rPr>
        <sz val="7"/>
        <color rgb="FF000062"/>
        <rFont val="Noto Sans CJK JP Regular"/>
        <family val="2"/>
        <charset val="128"/>
      </rPr>
      <t>その他</t>
    </r>
  </si>
  <si>
    <r>
      <rPr>
        <sz val="7"/>
        <color rgb="FF000062"/>
        <rFont val="Noto Sans CJK JP Regular"/>
        <family val="2"/>
        <charset val="128"/>
      </rPr>
      <t>流動負債合計</t>
    </r>
  </si>
  <si>
    <r>
      <rPr>
        <sz val="7"/>
        <color rgb="FF000062"/>
        <rFont val="Noto Sans CJK JP Regular"/>
        <family val="2"/>
        <charset val="128"/>
      </rPr>
      <t>固定負債</t>
    </r>
    <rPh sb="0" eb="2">
      <t>コテイ</t>
    </rPh>
    <rPh sb="2" eb="4">
      <t>フサイ</t>
    </rPh>
    <phoneticPr fontId="1"/>
  </si>
  <si>
    <r>
      <rPr>
        <sz val="7"/>
        <color rgb="FF000062"/>
        <rFont val="Noto Sans CJK JP Regular"/>
        <family val="2"/>
        <charset val="128"/>
      </rPr>
      <t>社債</t>
    </r>
    <rPh sb="0" eb="2">
      <t>シャサイ</t>
    </rPh>
    <phoneticPr fontId="1"/>
  </si>
  <si>
    <r>
      <rPr>
        <sz val="7"/>
        <color rgb="FF000062"/>
        <rFont val="Noto Sans CJK JP Regular"/>
        <family val="2"/>
        <charset val="128"/>
      </rPr>
      <t>新株予約権付社債</t>
    </r>
    <phoneticPr fontId="1"/>
  </si>
  <si>
    <r>
      <rPr>
        <sz val="7"/>
        <color rgb="FF000062"/>
        <rFont val="Noto Sans CJK JP Regular"/>
        <family val="2"/>
        <charset val="128"/>
      </rPr>
      <t>長期借入金</t>
    </r>
    <phoneticPr fontId="1"/>
  </si>
  <si>
    <r>
      <rPr>
        <sz val="7"/>
        <color rgb="FF000062"/>
        <rFont val="Noto Sans CJK JP Regular"/>
        <family val="2"/>
        <charset val="128"/>
      </rPr>
      <t>リース債務</t>
    </r>
    <phoneticPr fontId="1"/>
  </si>
  <si>
    <r>
      <rPr>
        <sz val="7"/>
        <color rgb="FF000062"/>
        <rFont val="Noto Sans CJK JP Regular"/>
        <family val="2"/>
        <charset val="128"/>
      </rPr>
      <t>繰延税金負債</t>
    </r>
    <phoneticPr fontId="1"/>
  </si>
  <si>
    <r>
      <rPr>
        <sz val="7"/>
        <color rgb="FF000062"/>
        <rFont val="Noto Sans CJK JP Regular"/>
        <family val="2"/>
        <charset val="128"/>
      </rPr>
      <t>退職給付に係る負債</t>
    </r>
    <phoneticPr fontId="1"/>
  </si>
  <si>
    <r>
      <rPr>
        <sz val="7"/>
        <color rgb="FF000062"/>
        <rFont val="Noto Sans CJK JP Regular"/>
        <family val="2"/>
        <charset val="128"/>
      </rPr>
      <t>資産除去債務</t>
    </r>
    <phoneticPr fontId="1"/>
  </si>
  <si>
    <r>
      <rPr>
        <sz val="7"/>
        <color rgb="FF000062"/>
        <rFont val="Noto Sans CJK JP Regular"/>
        <family val="2"/>
        <charset val="128"/>
      </rPr>
      <t>その他</t>
    </r>
    <phoneticPr fontId="1"/>
  </si>
  <si>
    <r>
      <rPr>
        <sz val="7"/>
        <color rgb="FF000062"/>
        <rFont val="Noto Sans CJK JP Regular"/>
        <family val="2"/>
        <charset val="128"/>
      </rPr>
      <t>固定負債合計</t>
    </r>
    <phoneticPr fontId="1"/>
  </si>
  <si>
    <r>
      <rPr>
        <sz val="7"/>
        <color rgb="FF000062"/>
        <rFont val="Noto Sans CJK JP Regular"/>
        <family val="2"/>
        <charset val="128"/>
      </rPr>
      <t>負債合計</t>
    </r>
    <phoneticPr fontId="1"/>
  </si>
  <si>
    <r>
      <rPr>
        <sz val="7"/>
        <color rgb="FF000062"/>
        <rFont val="Noto Sans CJK JP Regular"/>
        <family val="2"/>
        <charset val="128"/>
      </rPr>
      <t>純資産の部</t>
    </r>
    <rPh sb="1" eb="3">
      <t>シサン</t>
    </rPh>
    <rPh sb="4" eb="5">
      <t>ブ</t>
    </rPh>
    <phoneticPr fontId="1"/>
  </si>
  <si>
    <r>
      <rPr>
        <sz val="7"/>
        <color rgb="FF000062"/>
        <rFont val="Noto Sans CJK JP Regular"/>
        <family val="2"/>
        <charset val="128"/>
      </rPr>
      <t>株主資本</t>
    </r>
    <rPh sb="0" eb="2">
      <t>カブヌシ</t>
    </rPh>
    <rPh sb="2" eb="4">
      <t>シホン</t>
    </rPh>
    <phoneticPr fontId="1"/>
  </si>
  <si>
    <r>
      <rPr>
        <sz val="7"/>
        <color rgb="FF000062"/>
        <rFont val="Noto Sans CJK JP Regular"/>
        <family val="2"/>
        <charset val="128"/>
      </rPr>
      <t>資本金</t>
    </r>
    <rPh sb="0" eb="3">
      <t>シホンキン</t>
    </rPh>
    <phoneticPr fontId="1"/>
  </si>
  <si>
    <r>
      <rPr>
        <sz val="7"/>
        <color rgb="FF000062"/>
        <rFont val="Noto Sans CJK JP Regular"/>
        <family val="2"/>
        <charset val="128"/>
      </rPr>
      <t>資本剰余金</t>
    </r>
    <phoneticPr fontId="1"/>
  </si>
  <si>
    <r>
      <rPr>
        <sz val="7"/>
        <color rgb="FF000062"/>
        <rFont val="Noto Sans CJK JP Regular"/>
        <family val="2"/>
        <charset val="128"/>
      </rPr>
      <t>利益剰余金</t>
    </r>
    <phoneticPr fontId="1"/>
  </si>
  <si>
    <r>
      <rPr>
        <sz val="7"/>
        <color rgb="FF000062"/>
        <rFont val="Noto Sans CJK JP Regular"/>
        <family val="2"/>
        <charset val="128"/>
      </rPr>
      <t>自己株式</t>
    </r>
    <rPh sb="0" eb="2">
      <t>ジコ</t>
    </rPh>
    <rPh sb="2" eb="4">
      <t>カブシキ</t>
    </rPh>
    <phoneticPr fontId="1"/>
  </si>
  <si>
    <r>
      <rPr>
        <sz val="7"/>
        <color rgb="FF000062"/>
        <rFont val="Noto Sans CJK JP Regular"/>
        <family val="2"/>
        <charset val="128"/>
      </rPr>
      <t>株主資本合計</t>
    </r>
    <rPh sb="0" eb="2">
      <t>カブヌシ</t>
    </rPh>
    <rPh sb="2" eb="4">
      <t>シホン</t>
    </rPh>
    <rPh sb="4" eb="6">
      <t>ゴウケイ</t>
    </rPh>
    <phoneticPr fontId="1"/>
  </si>
  <si>
    <r>
      <rPr>
        <sz val="7"/>
        <color rgb="FF000062"/>
        <rFont val="Noto Sans CJK JP Regular"/>
        <family val="2"/>
        <charset val="128"/>
      </rPr>
      <t>その他の包括利益累計額</t>
    </r>
    <rPh sb="2" eb="3">
      <t>タ</t>
    </rPh>
    <rPh sb="4" eb="6">
      <t>ホウカツ</t>
    </rPh>
    <rPh sb="6" eb="8">
      <t>リエキ</t>
    </rPh>
    <rPh sb="8" eb="11">
      <t>ルイケイガク</t>
    </rPh>
    <phoneticPr fontId="1"/>
  </si>
  <si>
    <r>
      <rPr>
        <sz val="7"/>
        <color rgb="FF000062"/>
        <rFont val="Noto Sans CJK JP Regular"/>
        <family val="2"/>
        <charset val="128"/>
      </rPr>
      <t>その他有価証券評価差額金</t>
    </r>
    <phoneticPr fontId="1"/>
  </si>
  <si>
    <r>
      <rPr>
        <sz val="7"/>
        <color rgb="FF000062"/>
        <rFont val="Noto Sans CJK JP Regular"/>
        <family val="2"/>
        <charset val="128"/>
      </rPr>
      <t>繰延ヘッジ損益</t>
    </r>
    <phoneticPr fontId="1"/>
  </si>
  <si>
    <r>
      <rPr>
        <sz val="7"/>
        <color rgb="FF000062"/>
        <rFont val="Noto Sans CJK JP Regular"/>
        <family val="2"/>
        <charset val="128"/>
      </rPr>
      <t>在外子会社資産再評価差額金</t>
    </r>
    <phoneticPr fontId="1"/>
  </si>
  <si>
    <r>
      <rPr>
        <sz val="7"/>
        <color rgb="FF000062"/>
        <rFont val="Noto Sans CJK JP Regular"/>
        <family val="2"/>
        <charset val="128"/>
      </rPr>
      <t>為替換算調整勘定</t>
    </r>
    <phoneticPr fontId="1"/>
  </si>
  <si>
    <r>
      <rPr>
        <sz val="7"/>
        <color rgb="FF000062"/>
        <rFont val="Noto Sans CJK JP Regular"/>
        <family val="2"/>
        <charset val="128"/>
      </rPr>
      <t>退職給付に係る調整累計額</t>
    </r>
    <phoneticPr fontId="1"/>
  </si>
  <si>
    <r>
      <rPr>
        <sz val="7"/>
        <color rgb="FF000062"/>
        <rFont val="Noto Sans CJK JP Regular"/>
        <family val="2"/>
        <charset val="128"/>
      </rPr>
      <t>その他の包括利益累計額合計</t>
    </r>
    <phoneticPr fontId="1"/>
  </si>
  <si>
    <r>
      <rPr>
        <sz val="7"/>
        <color rgb="FF000062"/>
        <rFont val="Noto Sans CJK JP Regular"/>
        <family val="2"/>
        <charset val="128"/>
      </rPr>
      <t>新株予約権</t>
    </r>
    <phoneticPr fontId="1"/>
  </si>
  <si>
    <r>
      <rPr>
        <sz val="7"/>
        <color rgb="FF000062"/>
        <rFont val="Noto Sans CJK JP Regular"/>
        <family val="2"/>
        <charset val="128"/>
      </rPr>
      <t>非支配株主持分</t>
    </r>
    <phoneticPr fontId="1"/>
  </si>
  <si>
    <r>
      <rPr>
        <sz val="7"/>
        <color rgb="FF000062"/>
        <rFont val="Noto Sans CJK JP Regular"/>
        <family val="2"/>
        <charset val="128"/>
      </rPr>
      <t>純資産合計</t>
    </r>
  </si>
  <si>
    <r>
      <rPr>
        <sz val="7"/>
        <color rgb="FF000062"/>
        <rFont val="Noto Sans CJK JP Regular"/>
        <family val="2"/>
        <charset val="128"/>
      </rPr>
      <t>負債純資産合計</t>
    </r>
  </si>
  <si>
    <r>
      <rPr>
        <sz val="7"/>
        <color rgb="FF000062"/>
        <rFont val="Noto Sans CJK JP Regular"/>
        <family val="2"/>
        <charset val="128"/>
      </rPr>
      <t>営業活動によるキャッシュ・フロー</t>
    </r>
    <rPh sb="0" eb="2">
      <t>エイギョウ</t>
    </rPh>
    <rPh sb="2" eb="4">
      <t>カツドウ</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</si>
  <si>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</si>
  <si>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減価償却費</t>
    </r>
    <r>
      <rPr>
        <sz val="7"/>
        <color rgb="FF000062"/>
        <rFont val="Graphik Regular"/>
        <family val="2"/>
      </rPr>
      <t xml:space="preserve"> </t>
    </r>
    <phoneticPr fontId="1"/>
  </si>
  <si>
    <r>
      <rPr>
        <sz val="7"/>
        <color rgb="FF000062"/>
        <rFont val="Noto Sans CJK JP Regular"/>
        <family val="2"/>
        <charset val="128"/>
      </rPr>
      <t>減損損失</t>
    </r>
    <phoneticPr fontId="1"/>
  </si>
  <si>
    <r>
      <rPr>
        <sz val="7"/>
        <color rgb="FF000062"/>
        <rFont val="Noto Sans CJK JP Regular"/>
        <family val="2"/>
        <charset val="128"/>
      </rPr>
      <t>のれん償却額</t>
    </r>
    <phoneticPr fontId="1"/>
  </si>
  <si>
    <r>
      <rPr>
        <sz val="7"/>
        <color rgb="FF000062"/>
        <rFont val="Noto Sans CJK JP Regular"/>
        <family val="2"/>
        <charset val="128"/>
      </rPr>
      <t>貸倒引当金の増減額</t>
    </r>
    <phoneticPr fontId="1"/>
  </si>
  <si>
    <r>
      <rPr>
        <sz val="7"/>
        <color rgb="FF000062"/>
        <rFont val="Noto Sans CJK JP Regular"/>
        <family val="2"/>
        <charset val="128"/>
      </rPr>
      <t>退職給付に係る負債の増減額</t>
    </r>
    <phoneticPr fontId="1"/>
  </si>
  <si>
    <r>
      <rPr>
        <sz val="7"/>
        <color rgb="FF000062"/>
        <rFont val="Noto Sans CJK JP Regular"/>
        <family val="2"/>
        <charset val="128"/>
      </rPr>
      <t>賞与引当金の増減額</t>
    </r>
    <phoneticPr fontId="1"/>
  </si>
  <si>
    <r>
      <rPr>
        <sz val="7"/>
        <color rgb="FF000062"/>
        <rFont val="Noto Sans CJK JP Regular"/>
        <family val="2"/>
        <charset val="128"/>
      </rPr>
      <t>投資有価証券評価損益</t>
    </r>
    <phoneticPr fontId="1"/>
  </si>
  <si>
    <r>
      <rPr>
        <sz val="7"/>
        <color rgb="FF000062"/>
        <rFont val="Noto Sans CJK JP Regular"/>
        <family val="2"/>
        <charset val="128"/>
      </rPr>
      <t>投資有価証券売却損益</t>
    </r>
    <phoneticPr fontId="1"/>
  </si>
  <si>
    <r>
      <rPr>
        <sz val="7"/>
        <color rgb="FF000062"/>
        <rFont val="Noto Sans CJK JP Regular"/>
        <family val="2"/>
        <charset val="128"/>
      </rPr>
      <t>投資有価証券償還損益</t>
    </r>
    <phoneticPr fontId="1"/>
  </si>
  <si>
    <r>
      <rPr>
        <sz val="7"/>
        <color rgb="FF000062"/>
        <rFont val="Noto Sans CJK JP Regular"/>
        <family val="2"/>
        <charset val="128"/>
      </rPr>
      <t>受取利息及び受取配当金</t>
    </r>
    <phoneticPr fontId="1"/>
  </si>
  <si>
    <r>
      <rPr>
        <sz val="7"/>
        <color rgb="FF000062"/>
        <rFont val="Noto Sans CJK JP Regular"/>
        <family val="2"/>
        <charset val="128"/>
      </rPr>
      <t>支払利息</t>
    </r>
    <phoneticPr fontId="1"/>
  </si>
  <si>
    <r>
      <rPr>
        <sz val="7"/>
        <color rgb="FF000062"/>
        <rFont val="Noto Sans CJK JP Regular"/>
        <family val="2"/>
        <charset val="128"/>
      </rPr>
      <t>為替差損益</t>
    </r>
    <phoneticPr fontId="1"/>
  </si>
  <si>
    <r>
      <rPr>
        <sz val="7"/>
        <color rgb="FF000062"/>
        <rFont val="Noto Sans CJK JP Regular"/>
        <family val="2"/>
        <charset val="128"/>
      </rPr>
      <t>固定資産除売却損益</t>
    </r>
    <phoneticPr fontId="1"/>
  </si>
  <si>
    <r>
      <rPr>
        <sz val="7"/>
        <color rgb="FF000062"/>
        <rFont val="Noto Sans CJK JP Regular"/>
        <family val="2"/>
        <charset val="128"/>
      </rPr>
      <t>事業構造改革費用</t>
    </r>
    <phoneticPr fontId="1"/>
  </si>
  <si>
    <r>
      <rPr>
        <sz val="7"/>
        <color rgb="FF000062"/>
        <rFont val="Noto Sans CJK JP Regular"/>
        <family val="2"/>
        <charset val="128"/>
      </rPr>
      <t>その他の損益</t>
    </r>
    <phoneticPr fontId="1"/>
  </si>
  <si>
    <r>
      <rPr>
        <sz val="7"/>
        <color rgb="FF000062"/>
        <rFont val="Noto Sans CJK JP Regular"/>
        <family val="2"/>
        <charset val="128"/>
      </rPr>
      <t>売上債権の増減額</t>
    </r>
    <phoneticPr fontId="1"/>
  </si>
  <si>
    <r>
      <rPr>
        <sz val="7"/>
        <color rgb="FF000062"/>
        <rFont val="Noto Sans CJK JP Regular"/>
        <family val="2"/>
        <charset val="128"/>
      </rPr>
      <t>たな卸資産の増減額</t>
    </r>
    <phoneticPr fontId="1"/>
  </si>
  <si>
    <r>
      <rPr>
        <sz val="7"/>
        <color rgb="FF000062"/>
        <rFont val="Noto Sans CJK JP Regular"/>
        <family val="2"/>
        <charset val="128"/>
      </rPr>
      <t>その他の資産の増減額</t>
    </r>
    <phoneticPr fontId="1"/>
  </si>
  <si>
    <r>
      <rPr>
        <sz val="7"/>
        <color rgb="FF000062"/>
        <rFont val="Noto Sans CJK JP Regular"/>
        <family val="2"/>
        <charset val="128"/>
      </rPr>
      <t>仕入債務の増減額</t>
    </r>
    <phoneticPr fontId="1"/>
  </si>
  <si>
    <r>
      <rPr>
        <sz val="7"/>
        <color rgb="FF000062"/>
        <rFont val="Noto Sans CJK JP Regular"/>
        <family val="2"/>
        <charset val="128"/>
      </rPr>
      <t>未払消費税等の増減額</t>
    </r>
    <phoneticPr fontId="1"/>
  </si>
  <si>
    <r>
      <rPr>
        <sz val="7"/>
        <color rgb="FF000062"/>
        <rFont val="Noto Sans CJK JP Regular"/>
        <family val="2"/>
        <charset val="128"/>
      </rPr>
      <t>その他の負債の増減額</t>
    </r>
    <phoneticPr fontId="1"/>
  </si>
  <si>
    <r>
      <rPr>
        <sz val="7"/>
        <color rgb="FF000062"/>
        <rFont val="Noto Sans CJK JP Regular"/>
        <family val="2"/>
        <charset val="128"/>
      </rPr>
      <t>小計</t>
    </r>
    <rPh sb="0" eb="2">
      <t>ショウケイ</t>
    </rPh>
    <phoneticPr fontId="1"/>
  </si>
  <si>
    <r>
      <rPr>
        <sz val="7"/>
        <color rgb="FF000062"/>
        <rFont val="Noto Sans CJK JP Regular"/>
        <family val="2"/>
        <charset val="128"/>
      </rPr>
      <t>利息及び配当金の受取額</t>
    </r>
    <phoneticPr fontId="1"/>
  </si>
  <si>
    <r>
      <rPr>
        <sz val="7"/>
        <color rgb="FF000062"/>
        <rFont val="Noto Sans CJK JP Regular"/>
        <family val="2"/>
        <charset val="128"/>
      </rPr>
      <t>利息の支払額</t>
    </r>
    <phoneticPr fontId="1"/>
  </si>
  <si>
    <r>
      <rPr>
        <sz val="7"/>
        <color rgb="FF000062"/>
        <rFont val="Noto Sans CJK JP Regular"/>
        <family val="2"/>
        <charset val="128"/>
      </rPr>
      <t>設備補助金の受取額</t>
    </r>
    <phoneticPr fontId="1"/>
  </si>
  <si>
    <r>
      <rPr>
        <sz val="7"/>
        <color rgb="FF000062"/>
        <rFont val="Noto Sans CJK JP Regular"/>
        <family val="2"/>
        <charset val="128"/>
      </rPr>
      <t>事業構造改革費用の支払額</t>
    </r>
    <phoneticPr fontId="1"/>
  </si>
  <si>
    <r>
      <rPr>
        <sz val="7"/>
        <color rgb="FF000062"/>
        <rFont val="Noto Sans CJK JP Regular"/>
        <family val="2"/>
        <charset val="128"/>
      </rPr>
      <t>法人税等の支払額</t>
    </r>
    <r>
      <rPr>
        <sz val="7"/>
        <color rgb="FF000062"/>
        <rFont val="Graphik Regular"/>
        <family val="2"/>
      </rPr>
      <t xml:space="preserve"> </t>
    </r>
    <phoneticPr fontId="1"/>
  </si>
  <si>
    <r>
      <rPr>
        <sz val="7"/>
        <color rgb="FF000062"/>
        <rFont val="Noto Sans CJK JP Regular"/>
        <family val="2"/>
        <charset val="128"/>
      </rPr>
      <t>営業活動によるキャッシュ・フロー</t>
    </r>
    <phoneticPr fontId="1"/>
  </si>
  <si>
    <r>
      <rPr>
        <sz val="7"/>
        <color rgb="FF000062"/>
        <rFont val="Noto Sans CJK JP Regular"/>
        <family val="2"/>
        <charset val="128"/>
      </rPr>
      <t>投資活動によるキャッシュ・フロー</t>
    </r>
    <phoneticPr fontId="1"/>
  </si>
  <si>
    <r>
      <rPr>
        <sz val="7"/>
        <color rgb="FF000062"/>
        <rFont val="Noto Sans CJK JP Regular"/>
        <family val="2"/>
        <charset val="128"/>
      </rPr>
      <t>定期預金の預入による支出</t>
    </r>
    <r>
      <rPr>
        <sz val="7"/>
        <color rgb="FF000062"/>
        <rFont val="Graphik Regular"/>
        <family val="2"/>
      </rPr>
      <t xml:space="preserve"> </t>
    </r>
    <phoneticPr fontId="1"/>
  </si>
  <si>
    <r>
      <rPr>
        <sz val="7"/>
        <color rgb="FF000062"/>
        <rFont val="Noto Sans CJK JP Regular"/>
        <family val="2"/>
        <charset val="128"/>
      </rPr>
      <t>定期預金の払戻による収入</t>
    </r>
    <phoneticPr fontId="1"/>
  </si>
  <si>
    <r>
      <rPr>
        <sz val="7"/>
        <color rgb="FF000062"/>
        <rFont val="Noto Sans CJK JP Regular"/>
        <family val="2"/>
        <charset val="128"/>
      </rPr>
      <t>有形固定資産の取得による支出</t>
    </r>
    <phoneticPr fontId="1"/>
  </si>
  <si>
    <r>
      <rPr>
        <sz val="7"/>
        <color rgb="FF000062"/>
        <rFont val="Noto Sans CJK JP Regular"/>
        <family val="2"/>
        <charset val="128"/>
      </rPr>
      <t>有形固定資産の除却による支出</t>
    </r>
  </si>
  <si>
    <r>
      <rPr>
        <sz val="7"/>
        <color rgb="FF000062"/>
        <rFont val="Noto Sans CJK JP Regular"/>
        <family val="2"/>
        <charset val="128"/>
      </rPr>
      <t>有形固定資産の売却による収入</t>
    </r>
  </si>
  <si>
    <r>
      <rPr>
        <sz val="7"/>
        <color rgb="FF000062"/>
        <rFont val="Noto Sans CJK JP Regular"/>
        <family val="2"/>
        <charset val="128"/>
      </rPr>
      <t>無形固定資産の取得による支出</t>
    </r>
  </si>
  <si>
    <r>
      <rPr>
        <sz val="7"/>
        <color rgb="FF000062"/>
        <rFont val="Noto Sans CJK JP Regular"/>
        <family val="2"/>
        <charset val="128"/>
      </rPr>
      <t>有価証券の純増減額</t>
    </r>
  </si>
  <si>
    <r>
      <rPr>
        <sz val="7"/>
        <color rgb="FF000062"/>
        <rFont val="Noto Sans CJK JP Regular"/>
        <family val="2"/>
        <charset val="128"/>
      </rPr>
      <t>投資有価証券の取得による支出</t>
    </r>
  </si>
  <si>
    <r>
      <rPr>
        <sz val="7"/>
        <color rgb="FF000062"/>
        <rFont val="Noto Sans CJK JP Regular"/>
        <family val="2"/>
        <charset val="128"/>
      </rPr>
      <t>投資有価証券の売却及び償還による収入</t>
    </r>
  </si>
  <si>
    <r>
      <rPr>
        <sz val="7"/>
        <color rgb="FF000062"/>
        <rFont val="Noto Sans CJK JP Regular"/>
        <family val="2"/>
        <charset val="128"/>
      </rPr>
      <t>非連結子会社の清算による収入</t>
    </r>
  </si>
  <si>
    <r>
      <rPr>
        <sz val="7"/>
        <color rgb="FF000062"/>
        <rFont val="Noto Sans CJK JP Regular"/>
        <family val="2"/>
        <charset val="128"/>
      </rPr>
      <t>短期貸付金の純増減額</t>
    </r>
  </si>
  <si>
    <r>
      <rPr>
        <sz val="7"/>
        <color rgb="FF000062"/>
        <rFont val="Noto Sans CJK JP Regular"/>
        <family val="2"/>
        <charset val="128"/>
      </rPr>
      <t>長期貸付けによる支出</t>
    </r>
  </si>
  <si>
    <r>
      <rPr>
        <sz val="7"/>
        <color rgb="FF000062"/>
        <rFont val="Noto Sans CJK JP Regular"/>
        <family val="2"/>
        <charset val="128"/>
      </rPr>
      <t>長期貸付金の回収による収入</t>
    </r>
  </si>
  <si>
    <r>
      <rPr>
        <sz val="7"/>
        <color rgb="FF000062"/>
        <rFont val="Noto Sans CJK JP Regular"/>
        <family val="2"/>
        <charset val="128"/>
      </rPr>
      <t>投資その他の資産の増減額</t>
    </r>
  </si>
  <si>
    <r>
      <rPr>
        <sz val="7"/>
        <color rgb="FF000062"/>
        <rFont val="Noto Sans CJK JP Regular"/>
        <family val="2"/>
        <charset val="128"/>
      </rPr>
      <t>投資活動によるキャッシュ・フロー</t>
    </r>
  </si>
  <si>
    <r>
      <rPr>
        <sz val="7"/>
        <color rgb="FF000062"/>
        <rFont val="Noto Sans CJK JP Regular"/>
        <family val="2"/>
        <charset val="128"/>
      </rPr>
      <t>財務活動によるキャッシュ・フロー</t>
    </r>
  </si>
  <si>
    <r>
      <rPr>
        <sz val="7"/>
        <color rgb="FF000062"/>
        <rFont val="Noto Sans CJK JP Regular"/>
        <family val="2"/>
        <charset val="128"/>
      </rPr>
      <t>短期借入金の純増減額</t>
    </r>
    <phoneticPr fontId="1"/>
  </si>
  <si>
    <r>
      <rPr>
        <sz val="7"/>
        <color rgb="FF000062"/>
        <rFont val="Noto Sans CJK JP Regular"/>
        <family val="2"/>
        <charset val="128"/>
      </rPr>
      <t>長期借入れによる収入</t>
    </r>
    <phoneticPr fontId="1"/>
  </si>
  <si>
    <r>
      <rPr>
        <sz val="7"/>
        <color rgb="FF000062"/>
        <rFont val="Noto Sans CJK JP Regular"/>
        <family val="2"/>
        <charset val="128"/>
      </rPr>
      <t>長期借入金の返済による支出</t>
    </r>
    <phoneticPr fontId="1"/>
  </si>
  <si>
    <r>
      <rPr>
        <sz val="7"/>
        <color rgb="FF000062"/>
        <rFont val="Noto Sans CJK JP Regular"/>
        <family val="2"/>
        <charset val="128"/>
      </rPr>
      <t>社債の償還による支出</t>
    </r>
  </si>
  <si>
    <r>
      <rPr>
        <sz val="7"/>
        <color rgb="FF000062"/>
        <rFont val="Noto Sans CJK JP Regular"/>
        <family val="2"/>
        <charset val="128"/>
      </rPr>
      <t>自己株式の取得による支出</t>
    </r>
  </si>
  <si>
    <r>
      <rPr>
        <sz val="7"/>
        <color rgb="FF000062"/>
        <rFont val="Noto Sans CJK JP Regular"/>
        <family val="2"/>
        <charset val="128"/>
      </rPr>
      <t>自己株式の売却による収入</t>
    </r>
  </si>
  <si>
    <r>
      <rPr>
        <sz val="7"/>
        <color rgb="FF000062"/>
        <rFont val="Noto Sans CJK JP Regular"/>
        <family val="2"/>
        <charset val="128"/>
      </rPr>
      <t>リース債務の返済による支出</t>
    </r>
  </si>
  <si>
    <r>
      <rPr>
        <sz val="7"/>
        <color rgb="FF000062"/>
        <rFont val="Noto Sans CJK JP Regular"/>
        <family val="2"/>
        <charset val="128"/>
      </rPr>
      <t>配当金の支払額</t>
    </r>
  </si>
  <si>
    <r>
      <rPr>
        <sz val="7"/>
        <color rgb="FF000062"/>
        <rFont val="Noto Sans CJK JP Regular"/>
        <family val="2"/>
        <charset val="128"/>
      </rPr>
      <t>非支配株主への配当金の支払額</t>
    </r>
  </si>
  <si>
    <r>
      <rPr>
        <sz val="7"/>
        <color rgb="FF000062"/>
        <rFont val="Noto Sans CJK JP Regular"/>
        <family val="2"/>
        <charset val="128"/>
      </rPr>
      <t>現金及び現金同等物に係る換算差額</t>
    </r>
  </si>
  <si>
    <r>
      <rPr>
        <sz val="7"/>
        <color rgb="FF000062"/>
        <rFont val="Noto Sans CJK JP Regular"/>
        <family val="2"/>
        <charset val="128"/>
      </rPr>
      <t>現金及び現金同等物の増減額</t>
    </r>
  </si>
  <si>
    <r>
      <rPr>
        <sz val="7"/>
        <color rgb="FF000062"/>
        <rFont val="Noto Sans CJK JP Regular"/>
        <family val="2"/>
        <charset val="128"/>
      </rPr>
      <t>現金及び現金同等物の期首残高</t>
    </r>
  </si>
  <si>
    <r>
      <rPr>
        <sz val="7"/>
        <color rgb="FF000062"/>
        <rFont val="Noto Sans CJK JP Regular"/>
        <family val="2"/>
        <charset val="128"/>
      </rPr>
      <t>現金及び現金同等物の期末残高</t>
    </r>
  </si>
  <si>
    <r>
      <rPr>
        <sz val="7"/>
        <color rgb="FF000062"/>
        <rFont val="Noto Sans CJK JP Regular"/>
        <family val="2"/>
        <charset val="128"/>
      </rPr>
      <t>ご参考：為替レート</t>
    </r>
    <rPh sb="1" eb="3">
      <t>サンコウ</t>
    </rPh>
    <rPh sb="4" eb="6">
      <t>カワセ</t>
    </rPh>
    <phoneticPr fontId="1"/>
  </si>
  <si>
    <r>
      <rPr>
        <sz val="7"/>
        <color rgb="FF000062"/>
        <rFont val="Noto Sans CJK JP Regular"/>
        <family val="2"/>
        <charset val="128"/>
      </rPr>
      <t>日本</t>
    </r>
    <rPh sb="0" eb="2">
      <t>ニホン</t>
    </rPh>
    <phoneticPr fontId="1"/>
  </si>
  <si>
    <r>
      <rPr>
        <sz val="7"/>
        <color rgb="FF000062"/>
        <rFont val="Noto Sans CJK JP Regular"/>
        <family val="2"/>
        <charset val="128"/>
      </rPr>
      <t>米州</t>
    </r>
    <rPh sb="0" eb="2">
      <t>ベイシュウ</t>
    </rPh>
    <phoneticPr fontId="1"/>
  </si>
  <si>
    <r>
      <rPr>
        <sz val="7"/>
        <color rgb="FF000062"/>
        <rFont val="Noto Sans CJK JP Regular"/>
        <family val="2"/>
        <charset val="128"/>
      </rPr>
      <t>北米</t>
    </r>
    <rPh sb="0" eb="2">
      <t>ホクベイ</t>
    </rPh>
    <phoneticPr fontId="1"/>
  </si>
  <si>
    <r>
      <rPr>
        <sz val="7"/>
        <color rgb="FF000062"/>
        <rFont val="Noto Sans CJK JP Regular"/>
        <family val="2"/>
        <charset val="128"/>
      </rPr>
      <t>欧州</t>
    </r>
    <rPh sb="0" eb="2">
      <t>オウシュウ</t>
    </rPh>
    <phoneticPr fontId="1"/>
  </si>
  <si>
    <r>
      <rPr>
        <sz val="7"/>
        <color rgb="FF000062"/>
        <rFont val="Noto Sans CJK JP Regular"/>
        <family val="2"/>
        <charset val="128"/>
      </rPr>
      <t>アジア・パシフィック</t>
    </r>
    <r>
      <rPr>
        <sz val="7"/>
        <color rgb="FF000062"/>
        <rFont val="Graphik Regular"/>
        <family val="2"/>
      </rPr>
      <t xml:space="preserve">  </t>
    </r>
    <phoneticPr fontId="1"/>
  </si>
  <si>
    <r>
      <rPr>
        <sz val="7"/>
        <color rgb="FF000062"/>
        <rFont val="Noto Sans CJK JP Regular"/>
        <family val="2"/>
        <charset val="128"/>
      </rPr>
      <t>東アジア</t>
    </r>
    <rPh sb="0" eb="1">
      <t>ヒガシ</t>
    </rPh>
    <phoneticPr fontId="1"/>
  </si>
  <si>
    <r>
      <rPr>
        <sz val="7"/>
        <color rgb="FF000062"/>
        <rFont val="Noto Sans CJK JP Regular"/>
        <family val="2"/>
        <charset val="128"/>
      </rPr>
      <t>中華圏</t>
    </r>
    <rPh sb="0" eb="2">
      <t>チュウカ</t>
    </rPh>
    <rPh sb="2" eb="3">
      <t>ケン</t>
    </rPh>
    <phoneticPr fontId="1"/>
  </si>
  <si>
    <r>
      <rPr>
        <sz val="7"/>
        <color rgb="FF000062"/>
        <rFont val="Noto Sans CJK JP Regular"/>
        <family val="2"/>
        <charset val="128"/>
      </rPr>
      <t>オセアニア</t>
    </r>
    <r>
      <rPr>
        <sz val="7"/>
        <color rgb="FF000062"/>
        <rFont val="Graphik Regular"/>
        <family val="2"/>
      </rPr>
      <t>/</t>
    </r>
    <r>
      <rPr>
        <sz val="7"/>
        <color rgb="FF000062"/>
        <rFont val="Noto Sans CJK JP Regular"/>
        <family val="2"/>
        <charset val="128"/>
      </rPr>
      <t>東南・南アジア</t>
    </r>
    <r>
      <rPr>
        <sz val="7"/>
        <color rgb="FF000062"/>
        <rFont val="Graphik Regular"/>
        <family val="2"/>
      </rPr>
      <t xml:space="preserve">   </t>
    </r>
    <phoneticPr fontId="1"/>
  </si>
  <si>
    <r>
      <rPr>
        <sz val="7"/>
        <color rgb="FF000062"/>
        <rFont val="Noto Sans CJK JP Regular"/>
        <family val="2"/>
        <charset val="128"/>
      </rPr>
      <t>オセアニア</t>
    </r>
    <phoneticPr fontId="1"/>
  </si>
  <si>
    <r>
      <rPr>
        <sz val="7"/>
        <color rgb="FF000062"/>
        <rFont val="Noto Sans CJK JP Regular"/>
        <family val="2"/>
        <charset val="128"/>
      </rPr>
      <t>東南・南アジア</t>
    </r>
    <r>
      <rPr>
        <sz val="7"/>
        <color rgb="FF000062"/>
        <rFont val="Graphik Regular"/>
        <family val="2"/>
      </rPr>
      <t xml:space="preserve">  </t>
    </r>
    <rPh sb="0" eb="2">
      <t>トウナン</t>
    </rPh>
    <rPh sb="3" eb="4">
      <t>ミナミ</t>
    </rPh>
    <phoneticPr fontId="1"/>
  </si>
  <si>
    <r>
      <rPr>
        <sz val="7"/>
        <color rgb="FF000062"/>
        <rFont val="Noto Sans CJK JP Regular"/>
        <family val="2"/>
        <charset val="128"/>
      </rPr>
      <t>その他事業（ホグロフス）</t>
    </r>
    <rPh sb="2" eb="3">
      <t>タ</t>
    </rPh>
    <rPh sb="3" eb="5">
      <t>ジギョウ</t>
    </rPh>
    <phoneticPr fontId="1"/>
  </si>
  <si>
    <r>
      <rPr>
        <sz val="7"/>
        <color rgb="FF000062"/>
        <rFont val="Noto Sans CJK JP Regular"/>
        <family val="2"/>
        <charset val="128"/>
      </rPr>
      <t>連結財政状態</t>
    </r>
    <rPh sb="0" eb="2">
      <t>レンケツ</t>
    </rPh>
    <rPh sb="2" eb="4">
      <t>ザイセイ</t>
    </rPh>
    <rPh sb="4" eb="6">
      <t>ジョウタイ</t>
    </rPh>
    <phoneticPr fontId="1"/>
  </si>
  <si>
    <r>
      <rPr>
        <sz val="7"/>
        <color rgb="FF000062"/>
        <rFont val="Noto Sans CJK JP Regular"/>
        <family val="2"/>
        <charset val="128"/>
      </rPr>
      <t>連結経営成績</t>
    </r>
    <rPh sb="0" eb="2">
      <t>レンケツ</t>
    </rPh>
    <rPh sb="2" eb="4">
      <t>ケイエイ</t>
    </rPh>
    <rPh sb="4" eb="6">
      <t>セイセキ</t>
    </rPh>
    <phoneticPr fontId="1"/>
  </si>
  <si>
    <r>
      <t>1</t>
    </r>
    <r>
      <rPr>
        <sz val="7"/>
        <color rgb="FF000062"/>
        <rFont val="Noto Sans CJK JP Regular"/>
        <family val="2"/>
        <charset val="128"/>
      </rPr>
      <t>株当たり当期純利益</t>
    </r>
    <rPh sb="1" eb="2">
      <t>カブ</t>
    </rPh>
    <rPh sb="2" eb="3">
      <t>ア</t>
    </rPh>
    <rPh sb="5" eb="7">
      <t>トウキ</t>
    </rPh>
    <rPh sb="7" eb="10">
      <t>ジュンリエキ</t>
    </rPh>
    <phoneticPr fontId="1"/>
  </si>
  <si>
    <r>
      <rPr>
        <sz val="7"/>
        <color rgb="FF000062"/>
        <rFont val="Noto Sans CJK JP Regular"/>
        <family val="2"/>
        <charset val="128"/>
      </rPr>
      <t xml:space="preserve">潜在株式調整後
</t>
    </r>
    <r>
      <rPr>
        <sz val="7"/>
        <color rgb="FF000062"/>
        <rFont val="Graphik Regular"/>
        <family val="2"/>
      </rPr>
      <t>1</t>
    </r>
    <r>
      <rPr>
        <sz val="7"/>
        <color rgb="FF000062"/>
        <rFont val="Noto Sans CJK JP Regular"/>
        <family val="2"/>
        <charset val="128"/>
      </rPr>
      <t>株当たり当期純利益</t>
    </r>
    <phoneticPr fontId="1"/>
  </si>
  <si>
    <r>
      <rPr>
        <sz val="7"/>
        <color rgb="FF000062"/>
        <rFont val="Noto Sans CJK JP Regular"/>
        <family val="2"/>
        <charset val="128"/>
      </rPr>
      <t>総資産当期純利益率</t>
    </r>
    <rPh sb="0" eb="3">
      <t>ソウシサン</t>
    </rPh>
    <rPh sb="3" eb="5">
      <t>トウキ</t>
    </rPh>
    <rPh sb="5" eb="8">
      <t>ジュンリエキ</t>
    </rPh>
    <rPh sb="8" eb="9">
      <t>リツ</t>
    </rPh>
    <phoneticPr fontId="1"/>
  </si>
  <si>
    <r>
      <rPr>
        <sz val="7"/>
        <color rgb="FF000062"/>
        <rFont val="Noto Sans CJK JP Regular"/>
        <family val="2"/>
        <charset val="128"/>
      </rPr>
      <t>総資産経常利益率</t>
    </r>
    <phoneticPr fontId="1"/>
  </si>
  <si>
    <r>
      <rPr>
        <sz val="7"/>
        <color rgb="FF000062"/>
        <rFont val="Noto Sans CJK JP Regular"/>
        <family val="2"/>
        <charset val="128"/>
      </rPr>
      <t>売上高営業利益率</t>
    </r>
    <phoneticPr fontId="1"/>
  </si>
  <si>
    <r>
      <rPr>
        <sz val="7"/>
        <color rgb="FF000062"/>
        <rFont val="Noto Sans CJK JP Regular"/>
        <family val="2"/>
        <charset val="128"/>
      </rPr>
      <t>株価収益率</t>
    </r>
    <rPh sb="0" eb="2">
      <t>カブカ</t>
    </rPh>
    <rPh sb="2" eb="4">
      <t>シュウエキ</t>
    </rPh>
    <rPh sb="4" eb="5">
      <t>リツ</t>
    </rPh>
    <phoneticPr fontId="1"/>
  </si>
  <si>
    <r>
      <rPr>
        <sz val="7"/>
        <color rgb="FF000062"/>
        <rFont val="Noto Sans CJK JP Regular"/>
        <family val="2"/>
        <charset val="128"/>
      </rPr>
      <t>自己資本比率</t>
    </r>
    <phoneticPr fontId="1"/>
  </si>
  <si>
    <r>
      <t>1</t>
    </r>
    <r>
      <rPr>
        <sz val="7"/>
        <color rgb="FF000062"/>
        <rFont val="Noto Sans CJK JP Regular"/>
        <family val="2"/>
        <charset val="128"/>
      </rPr>
      <t>株当たり純資産</t>
    </r>
    <phoneticPr fontId="1"/>
  </si>
  <si>
    <r>
      <rPr>
        <sz val="7"/>
        <color rgb="FF000062"/>
        <rFont val="Noto Sans CJK JP Regular"/>
        <family val="2"/>
        <charset val="128"/>
      </rPr>
      <t>配当の状況</t>
    </r>
    <rPh sb="0" eb="2">
      <t>ハイトウ</t>
    </rPh>
    <rPh sb="3" eb="5">
      <t>ジョウキョウ</t>
    </rPh>
    <phoneticPr fontId="1"/>
  </si>
  <si>
    <r>
      <rPr>
        <sz val="7"/>
        <color rgb="FF000062"/>
        <rFont val="Noto Sans CJK JP Regular"/>
        <family val="2"/>
        <charset val="128"/>
      </rPr>
      <t>年間配当金</t>
    </r>
    <rPh sb="0" eb="2">
      <t>ネンカン</t>
    </rPh>
    <rPh sb="2" eb="5">
      <t>ハイトウキン</t>
    </rPh>
    <phoneticPr fontId="1"/>
  </si>
  <si>
    <r>
      <rPr>
        <sz val="7"/>
        <color rgb="FF000062"/>
        <rFont val="Noto Sans CJK JP Regular"/>
        <family val="2"/>
        <charset val="128"/>
      </rPr>
      <t>配当金総額（合計）</t>
    </r>
    <rPh sb="0" eb="3">
      <t>ハイトウキン</t>
    </rPh>
    <rPh sb="3" eb="5">
      <t>ソウガク</t>
    </rPh>
    <rPh sb="6" eb="8">
      <t>ゴウケイ</t>
    </rPh>
    <phoneticPr fontId="1"/>
  </si>
  <si>
    <r>
      <rPr>
        <sz val="7"/>
        <color rgb="FF000062"/>
        <rFont val="Noto Sans CJK JP Regular"/>
        <family val="2"/>
        <charset val="128"/>
      </rPr>
      <t>配当性向（連結）</t>
    </r>
    <rPh sb="0" eb="2">
      <t>ハイトウ</t>
    </rPh>
    <rPh sb="2" eb="4">
      <t>セイコウ</t>
    </rPh>
    <rPh sb="5" eb="7">
      <t>レンケツ</t>
    </rPh>
    <phoneticPr fontId="1"/>
  </si>
  <si>
    <r>
      <rPr>
        <sz val="7"/>
        <color rgb="FF000062"/>
        <rFont val="Noto Sans CJK JP Regular"/>
        <family val="2"/>
        <charset val="128"/>
      </rPr>
      <t>純資産配当率（連結）</t>
    </r>
    <phoneticPr fontId="1"/>
  </si>
  <si>
    <r>
      <rPr>
        <sz val="7"/>
        <color rgb="FF000062"/>
        <rFont val="Noto Sans CJK JP Regular"/>
        <family val="2"/>
        <charset val="128"/>
      </rPr>
      <t>その他の指標等</t>
    </r>
    <rPh sb="2" eb="3">
      <t>ホカ</t>
    </rPh>
    <rPh sb="4" eb="6">
      <t>シヒョウ</t>
    </rPh>
    <rPh sb="6" eb="7">
      <t>トウ</t>
    </rPh>
    <phoneticPr fontId="1"/>
  </si>
  <si>
    <r>
      <rPr>
        <sz val="7"/>
        <color rgb="FF000062"/>
        <rFont val="Noto Sans CJK JP Regular"/>
        <family val="2"/>
        <charset val="128"/>
      </rPr>
      <t>連結子会社数</t>
    </r>
    <rPh sb="0" eb="2">
      <t>レンケツ</t>
    </rPh>
    <rPh sb="2" eb="5">
      <t>コガイシャ</t>
    </rPh>
    <rPh sb="5" eb="6">
      <t>スウ</t>
    </rPh>
    <phoneticPr fontId="1"/>
  </si>
  <si>
    <r>
      <rPr>
        <sz val="7"/>
        <color rgb="FF000062"/>
        <rFont val="Noto Sans CJK JP Regular"/>
        <family val="2"/>
        <charset val="128"/>
      </rPr>
      <t>連結従業員数</t>
    </r>
    <rPh sb="0" eb="2">
      <t>レンケツ</t>
    </rPh>
    <rPh sb="2" eb="5">
      <t>ジュウギョウイン</t>
    </rPh>
    <rPh sb="5" eb="6">
      <t>スウ</t>
    </rPh>
    <phoneticPr fontId="1"/>
  </si>
  <si>
    <r>
      <rPr>
        <sz val="7"/>
        <color rgb="FF000062"/>
        <rFont val="Noto Sans CJK JP Regular"/>
        <family val="2"/>
        <charset val="128"/>
      </rPr>
      <t>連結直営店舗数</t>
    </r>
    <rPh sb="0" eb="2">
      <t>レンケツ</t>
    </rPh>
    <rPh sb="2" eb="4">
      <t>チョクエイ</t>
    </rPh>
    <rPh sb="4" eb="7">
      <t>テンポスウ</t>
    </rPh>
    <phoneticPr fontId="1"/>
  </si>
  <si>
    <r>
      <rPr>
        <sz val="7"/>
        <color rgb="FF000062"/>
        <rFont val="Noto Sans CJK JP Regular"/>
        <family val="2"/>
        <charset val="128"/>
      </rPr>
      <t>連結売上高</t>
    </r>
    <r>
      <rPr>
        <sz val="7"/>
        <color rgb="FF000062"/>
        <rFont val="Graphik Regular"/>
        <family val="2"/>
      </rPr>
      <t>DTC</t>
    </r>
    <r>
      <rPr>
        <sz val="7"/>
        <color rgb="FF000062"/>
        <rFont val="Noto Sans CJK JP Regular"/>
        <family val="2"/>
        <charset val="128"/>
      </rPr>
      <t>比率</t>
    </r>
    <rPh sb="0" eb="2">
      <t>レンケツ</t>
    </rPh>
    <rPh sb="8" eb="10">
      <t>ヒリツ</t>
    </rPh>
    <phoneticPr fontId="1"/>
  </si>
  <si>
    <r>
      <rPr>
        <sz val="7"/>
        <color rgb="FF000062"/>
        <rFont val="Noto Sans CJK JP Regular"/>
        <family val="2"/>
        <charset val="128"/>
      </rPr>
      <t>上期</t>
    </r>
    <rPh sb="0" eb="2">
      <t>カミキ</t>
    </rPh>
    <phoneticPr fontId="1"/>
  </si>
  <si>
    <r>
      <rPr>
        <sz val="7"/>
        <color rgb="FF000062"/>
        <rFont val="Noto Sans CJK JP Regular"/>
        <family val="2"/>
        <charset val="128"/>
      </rPr>
      <t>下期</t>
    </r>
    <rPh sb="0" eb="2">
      <t>シモキ</t>
    </rPh>
    <phoneticPr fontId="1"/>
  </si>
  <si>
    <r>
      <rPr>
        <sz val="7"/>
        <color rgb="FF000062"/>
        <rFont val="Noto Sans CJK JP Regular"/>
        <family val="2"/>
        <charset val="128"/>
      </rPr>
      <t>通期</t>
    </r>
    <rPh sb="0" eb="2">
      <t>ツウキ</t>
    </rPh>
    <phoneticPr fontId="1"/>
  </si>
  <si>
    <r>
      <t>2010</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rPh sb="4" eb="5">
      <t>ネン</t>
    </rPh>
    <rPh sb="7" eb="9">
      <t>ガツキ</t>
    </rPh>
    <phoneticPr fontId="1"/>
  </si>
  <si>
    <r>
      <t>2011</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</si>
  <si>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2012</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</si>
  <si>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2013</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</si>
  <si>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</si>
  <si>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2015</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</si>
  <si>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2016</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</si>
  <si>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2017</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</si>
  <si>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2018</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</si>
  <si>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rPr>
        <sz val="7"/>
        <color rgb="FF000062"/>
        <rFont val="Noto Sans CJK JP Regular"/>
        <family val="2"/>
        <charset val="128"/>
      </rPr>
      <t>持分法による投資損益</t>
    </r>
    <phoneticPr fontId="1"/>
  </si>
  <si>
    <r>
      <rPr>
        <sz val="7"/>
        <color rgb="FF000062"/>
        <rFont val="ＭＳ Ｐゴシック"/>
        <family val="2"/>
        <charset val="128"/>
      </rPr>
      <t>追加分：次回整理</t>
    </r>
    <rPh sb="0" eb="3">
      <t>ツイカブン</t>
    </rPh>
    <rPh sb="4" eb="6">
      <t>ジカイ</t>
    </rPh>
    <rPh sb="6" eb="8">
      <t>セイリ</t>
    </rPh>
    <phoneticPr fontId="1"/>
  </si>
  <si>
    <r>
      <rPr>
        <sz val="7"/>
        <color rgb="FF000062"/>
        <rFont val="Noto Sans CJK JP Regular"/>
        <family val="2"/>
        <charset val="128"/>
      </rPr>
      <t>設備補助金収入</t>
    </r>
  </si>
  <si>
    <r>
      <rPr>
        <sz val="7"/>
        <color rgb="FF000062"/>
        <rFont val="Noto Sans CJK JP Regular"/>
        <family val="2"/>
        <charset val="128"/>
      </rPr>
      <t>無形固定資産の売却による収入</t>
    </r>
  </si>
  <si>
    <r>
      <rPr>
        <sz val="7"/>
        <color rgb="FF000062"/>
        <rFont val="Noto Sans CJK JP Regular"/>
        <family val="2"/>
        <charset val="128"/>
      </rPr>
      <t>子会社出資金の取得による支出</t>
    </r>
    <phoneticPr fontId="1"/>
  </si>
  <si>
    <r>
      <rPr>
        <sz val="7"/>
        <color rgb="FF000062"/>
        <rFont val="Noto Sans CJK JP Regular"/>
        <family val="2"/>
        <charset val="128"/>
      </rPr>
      <t>関係会社株式の取得による支出</t>
    </r>
    <phoneticPr fontId="1"/>
  </si>
  <si>
    <r>
      <rPr>
        <sz val="7"/>
        <color rgb="FF000062"/>
        <rFont val="Noto Sans CJK JP Regular"/>
        <family val="2"/>
        <charset val="128"/>
      </rPr>
      <t>関係会社株式の売却による収入</t>
    </r>
    <phoneticPr fontId="1"/>
  </si>
  <si>
    <r>
      <rPr>
        <sz val="7"/>
        <color rgb="FF000062"/>
        <rFont val="Noto Sans CJK JP Regular"/>
        <family val="2"/>
        <charset val="128"/>
      </rPr>
      <t>連結の範囲の変更を伴う子会社株式の取得による支出</t>
    </r>
    <phoneticPr fontId="1"/>
  </si>
  <si>
    <r>
      <rPr>
        <sz val="7"/>
        <color rgb="FF000062"/>
        <rFont val="Noto Sans CJK JP Regular"/>
        <family val="2"/>
        <charset val="128"/>
      </rPr>
      <t>連結の範囲の変更を伴う子会社株式の売却による収入</t>
    </r>
    <phoneticPr fontId="1"/>
  </si>
  <si>
    <r>
      <rPr>
        <sz val="7"/>
        <color rgb="FF000062"/>
        <rFont val="Noto Sans CJK JP Regular"/>
        <family val="2"/>
        <charset val="128"/>
      </rPr>
      <t>事業譲渡による収入</t>
    </r>
    <phoneticPr fontId="1"/>
  </si>
  <si>
    <r>
      <rPr>
        <sz val="7"/>
        <color rgb="FF000062"/>
        <rFont val="Noto Sans CJK JP Regular"/>
        <family val="2"/>
        <charset val="128"/>
      </rPr>
      <t>事業譲受による支出</t>
    </r>
    <phoneticPr fontId="1"/>
  </si>
  <si>
    <r>
      <rPr>
        <sz val="7"/>
        <color rgb="FF000062"/>
        <rFont val="Noto Sans CJK JP Regular"/>
        <family val="2"/>
        <charset val="128"/>
      </rPr>
      <t>社債の発行による収入</t>
    </r>
    <phoneticPr fontId="1"/>
  </si>
  <si>
    <r>
      <rPr>
        <sz val="7"/>
        <color rgb="FF000062"/>
        <rFont val="Noto Sans CJK JP Regular"/>
        <family val="2"/>
        <charset val="128"/>
      </rPr>
      <t>新株予約権付社債の発行による収入</t>
    </r>
    <phoneticPr fontId="1"/>
  </si>
  <si>
    <r>
      <rPr>
        <sz val="7"/>
        <color rgb="FF000062"/>
        <rFont val="Noto Sans CJK JP Regular"/>
        <family val="2"/>
        <charset val="128"/>
      </rPr>
      <t>子会社の自己株式の取得による支出</t>
    </r>
    <phoneticPr fontId="1"/>
  </si>
  <si>
    <r>
      <rPr>
        <sz val="7"/>
        <color rgb="FF000062"/>
        <rFont val="Noto Sans CJK JP Regular"/>
        <family val="2"/>
        <charset val="128"/>
      </rPr>
      <t>非支配株主からの払込みによる収入</t>
    </r>
    <phoneticPr fontId="1"/>
  </si>
  <si>
    <r>
      <rPr>
        <sz val="7"/>
        <color rgb="FF000062"/>
        <rFont val="Noto Sans CJK JP Regular"/>
        <family val="2"/>
        <charset val="128"/>
      </rPr>
      <t>連結の範囲の変更を伴わない子会社株式の取得による支出</t>
    </r>
    <phoneticPr fontId="1"/>
  </si>
  <si>
    <r>
      <t>2014</t>
    </r>
    <r>
      <rPr>
        <sz val="7"/>
        <color theme="1"/>
        <rFont val="Noto Sans CJK JP Regular"/>
        <family val="2"/>
        <charset val="128"/>
      </rPr>
      <t>年</t>
    </r>
    <r>
      <rPr>
        <sz val="7"/>
        <color theme="1"/>
        <rFont val="Graphik Regular"/>
        <family val="2"/>
      </rPr>
      <t>12</t>
    </r>
    <r>
      <rPr>
        <sz val="7"/>
        <color theme="1"/>
        <rFont val="Noto Sans CJK JP Regular"/>
        <family val="2"/>
        <charset val="128"/>
      </rPr>
      <t>月期は決算期変更の経過期間となることから株式会社アシックスおよび国内連結子会社は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4</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9</t>
    </r>
    <r>
      <rPr>
        <sz val="7"/>
        <color theme="1"/>
        <rFont val="Noto Sans CJK JP Regular"/>
        <family val="2"/>
        <charset val="128"/>
      </rPr>
      <t>ヶ月間、海外連結子会社は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1</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 xml:space="preserve"> 12</t>
    </r>
    <r>
      <rPr>
        <sz val="7"/>
        <color theme="1"/>
        <rFont val="Noto Sans CJK JP Regular"/>
        <family val="2"/>
        <charset val="128"/>
      </rPr>
      <t>ヶ月間を連結対象期間としております。</t>
    </r>
    <rPh sb="27" eb="29">
      <t>カブシキ</t>
    </rPh>
    <rPh sb="29" eb="31">
      <t>ガイシャ</t>
    </rPh>
    <phoneticPr fontId="1"/>
  </si>
  <si>
    <r>
      <rPr>
        <sz val="7"/>
        <color theme="1"/>
        <rFont val="Noto Sans CJK JP Regular"/>
        <family val="2"/>
        <charset val="128"/>
      </rPr>
      <t>単位：百万円</t>
    </r>
    <rPh sb="0" eb="2">
      <t>タンイ</t>
    </rPh>
    <rPh sb="3" eb="6">
      <t>ヒャクマンエン</t>
    </rPh>
    <phoneticPr fontId="1"/>
  </si>
  <si>
    <r>
      <rPr>
        <sz val="7"/>
        <color theme="1"/>
        <rFont val="Noto Sans CJK JP Regular"/>
        <family val="2"/>
        <charset val="128"/>
      </rPr>
      <t>連結</t>
    </r>
    <rPh sb="0" eb="2">
      <t>レンケツ</t>
    </rPh>
    <phoneticPr fontId="1"/>
  </si>
  <si>
    <r>
      <rPr>
        <sz val="7"/>
        <color theme="1"/>
        <rFont val="Noto Sans CJK JP Regular"/>
        <family val="2"/>
        <charset val="128"/>
      </rPr>
      <t>その他</t>
    </r>
    <rPh sb="2" eb="3">
      <t>タ</t>
    </rPh>
    <phoneticPr fontId="1"/>
  </si>
  <si>
    <r>
      <rPr>
        <sz val="7"/>
        <color theme="1"/>
        <rFont val="Noto Sans CJK JP Regular"/>
        <family val="2"/>
        <charset val="128"/>
      </rPr>
      <t>その他地域</t>
    </r>
    <rPh sb="2" eb="3">
      <t>タ</t>
    </rPh>
    <rPh sb="3" eb="5">
      <t>チイキ</t>
    </rPh>
    <phoneticPr fontId="1"/>
  </si>
  <si>
    <t>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t>
    <rPh sb="4" eb="5">
      <t>ネン</t>
    </rPh>
    <rPh sb="7" eb="9">
      <t>ガツキ</t>
    </rPh>
    <rPh sb="12" eb="14">
      <t>ニホン</t>
    </rPh>
    <rPh sb="14" eb="16">
      <t>チイキ</t>
    </rPh>
    <rPh sb="19" eb="21">
      <t>ホクベイ</t>
    </rPh>
    <rPh sb="21" eb="23">
      <t>チイキ</t>
    </rPh>
    <rPh sb="26" eb="28">
      <t>オウシュウ</t>
    </rPh>
    <rPh sb="28" eb="30">
      <t>チイキ</t>
    </rPh>
    <rPh sb="32" eb="35">
      <t>チュウキントウ</t>
    </rPh>
    <rPh sb="41" eb="42">
      <t>フク</t>
    </rPh>
    <rPh sb="46" eb="48">
      <t>チュウカ</t>
    </rPh>
    <rPh sb="48" eb="49">
      <t>ケン</t>
    </rPh>
    <rPh sb="49" eb="51">
      <t>チイキ</t>
    </rPh>
    <rPh sb="59" eb="61">
      <t>チイキ</t>
    </rPh>
    <rPh sb="64" eb="66">
      <t>トウナン</t>
    </rPh>
    <rPh sb="67" eb="68">
      <t>ミナミ</t>
    </rPh>
    <rPh sb="71" eb="73">
      <t>チイキ</t>
    </rPh>
    <rPh sb="78" eb="79">
      <t>タ</t>
    </rPh>
    <rPh sb="79" eb="81">
      <t>チイキ</t>
    </rPh>
    <rPh sb="85" eb="87">
      <t>サイヘン</t>
    </rPh>
    <rPh sb="95" eb="96">
      <t>トモナ</t>
    </rPh>
    <rPh sb="99" eb="100">
      <t>ベイ</t>
    </rPh>
    <rPh sb="100" eb="101">
      <t>シュウ</t>
    </rPh>
    <rPh sb="101" eb="103">
      <t>チイキ</t>
    </rPh>
    <rPh sb="105" eb="106">
      <t>フク</t>
    </rPh>
    <rPh sb="113" eb="115">
      <t>ナンベイ</t>
    </rPh>
    <rPh sb="115" eb="118">
      <t>コガイシャ</t>
    </rPh>
    <rPh sb="124" eb="125">
      <t>タ</t>
    </rPh>
    <rPh sb="125" eb="127">
      <t>チイキ</t>
    </rPh>
    <rPh sb="129" eb="131">
      <t>イカン</t>
    </rPh>
    <rPh sb="143" eb="144">
      <t>ネン</t>
    </rPh>
    <rPh sb="146" eb="148">
      <t>ガツキ</t>
    </rPh>
    <rPh sb="154" eb="156">
      <t>ジョウホウ</t>
    </rPh>
    <rPh sb="162" eb="164">
      <t>ヘンコウ</t>
    </rPh>
    <rPh sb="164" eb="165">
      <t>ゴ</t>
    </rPh>
    <rPh sb="166" eb="168">
      <t>クブン</t>
    </rPh>
    <rPh sb="168" eb="170">
      <t>ホウホウ</t>
    </rPh>
    <rPh sb="173" eb="175">
      <t>サクセイ</t>
    </rPh>
    <rPh sb="180" eb="182">
      <t>キサイ</t>
    </rPh>
    <phoneticPr fontId="1"/>
  </si>
  <si>
    <t>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t>
    <phoneticPr fontId="1"/>
  </si>
  <si>
    <t>言語を選択してください / 
Select Language　→</t>
    <rPh sb="0" eb="2">
      <t>ゲンゴ</t>
    </rPh>
    <rPh sb="3" eb="5">
      <t>センタク</t>
    </rPh>
    <phoneticPr fontId="1"/>
  </si>
  <si>
    <t>親会社株主に帰属する当期純利益</t>
    <phoneticPr fontId="1"/>
  </si>
  <si>
    <t>14.1倍</t>
    <rPh sb="4" eb="5">
      <t>バイ</t>
    </rPh>
    <phoneticPr fontId="1"/>
  </si>
  <si>
    <t>21.7倍</t>
    <rPh sb="4" eb="5">
      <t>バイ</t>
    </rPh>
    <phoneticPr fontId="1"/>
  </si>
  <si>
    <t>23.9倍</t>
    <rPh sb="4" eb="5">
      <t>バイ</t>
    </rPh>
    <phoneticPr fontId="1"/>
  </si>
  <si>
    <t>24.7倍</t>
    <rPh sb="4" eb="5">
      <t>バイ</t>
    </rPh>
    <phoneticPr fontId="1"/>
  </si>
  <si>
    <t>46.8倍</t>
    <rPh sb="4" eb="5">
      <t>バイ</t>
    </rPh>
    <phoneticPr fontId="1"/>
  </si>
  <si>
    <t>28.5倍</t>
    <rPh sb="4" eb="5">
      <t>バイ</t>
    </rPh>
    <phoneticPr fontId="1"/>
  </si>
  <si>
    <t>26.3倍</t>
    <rPh sb="4" eb="5">
      <t>バイ</t>
    </rPh>
    <phoneticPr fontId="1"/>
  </si>
  <si>
    <t>47.9倍</t>
    <rPh sb="4" eb="5">
      <t>バイ</t>
    </rPh>
    <phoneticPr fontId="1"/>
  </si>
  <si>
    <r>
      <t>2014</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1</t>
    </r>
    <phoneticPr fontId="1"/>
  </si>
  <si>
    <r>
      <t>FY14 *</t>
    </r>
    <r>
      <rPr>
        <vertAlign val="superscript"/>
        <sz val="7"/>
        <color rgb="FF000062"/>
        <rFont val="Graphik Regular"/>
        <family val="2"/>
      </rPr>
      <t>1</t>
    </r>
    <phoneticPr fontId="1"/>
  </si>
  <si>
    <t>*2</t>
    <phoneticPr fontId="1"/>
  </si>
  <si>
    <t>*1</t>
    <phoneticPr fontId="1"/>
  </si>
  <si>
    <r>
      <t>2021</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</si>
  <si>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t>FY21</t>
    <phoneticPr fontId="1"/>
  </si>
  <si>
    <t>財務指標</t>
    <rPh sb="2" eb="4">
      <t>シヒョウ</t>
    </rPh>
    <phoneticPr fontId="1"/>
  </si>
  <si>
    <r>
      <t>ROA(</t>
    </r>
    <r>
      <rPr>
        <sz val="7"/>
        <color rgb="FF000062"/>
        <rFont val="ＭＳ Ｐゴシック"/>
        <family val="3"/>
        <charset val="128"/>
      </rPr>
      <t>総資産当期純利益率</t>
    </r>
    <r>
      <rPr>
        <sz val="7"/>
        <color rgb="FF000062"/>
        <rFont val="Graphik Regular"/>
        <family val="2"/>
      </rPr>
      <t>)</t>
    </r>
    <rPh sb="4" eb="7">
      <t>ソウシサン</t>
    </rPh>
    <rPh sb="7" eb="9">
      <t>トウキ</t>
    </rPh>
    <rPh sb="9" eb="12">
      <t>ジュンリエキ</t>
    </rPh>
    <rPh sb="12" eb="13">
      <t>リツ</t>
    </rPh>
    <phoneticPr fontId="1"/>
  </si>
  <si>
    <r>
      <t>ROE(</t>
    </r>
    <r>
      <rPr>
        <sz val="7"/>
        <color rgb="FF000062"/>
        <rFont val="Noto Sans CJK JP Regular"/>
        <family val="2"/>
        <charset val="128"/>
      </rPr>
      <t>自己資本当期純利益率</t>
    </r>
    <r>
      <rPr>
        <sz val="7"/>
        <color rgb="FF000062"/>
        <rFont val="Graphik Regular"/>
        <family val="2"/>
      </rPr>
      <t>)</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</si>
  <si>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*2</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</si>
  <si>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</si>
  <si>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r>
      <t>2020</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</si>
  <si>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t>FY20</t>
    <phoneticPr fontId="1"/>
  </si>
  <si>
    <r>
      <t xml:space="preserve">FY19 </t>
    </r>
    <r>
      <rPr>
        <vertAlign val="superscript"/>
        <sz val="7"/>
        <color rgb="FF000062"/>
        <rFont val="Graphik Regular"/>
        <family val="2"/>
      </rPr>
      <t>*2</t>
    </r>
    <phoneticPr fontId="1"/>
  </si>
  <si>
    <r>
      <t>2021</t>
    </r>
    <r>
      <rPr>
        <b/>
        <sz val="7"/>
        <color rgb="FF000062"/>
        <rFont val="Noto Sans CJK JP Black"/>
        <family val="2"/>
        <charset val="128"/>
      </rPr>
      <t>年</t>
    </r>
    <r>
      <rPr>
        <b/>
        <sz val="7"/>
        <color rgb="FF000062"/>
        <rFont val="Graphik Regular"/>
        <family val="2"/>
      </rPr>
      <t>12</t>
    </r>
    <r>
      <rPr>
        <b/>
        <sz val="7"/>
        <color rgb="FF000062"/>
        <rFont val="Noto Sans CJK JP Black"/>
        <family val="2"/>
        <charset val="128"/>
      </rPr>
      <t>月期</t>
    </r>
    <rPh sb="4" eb="5">
      <t>ネン</t>
    </rPh>
    <rPh sb="7" eb="9">
      <t>ガツキ</t>
    </rPh>
    <phoneticPr fontId="1"/>
  </si>
  <si>
    <r>
      <t>FY2021</t>
    </r>
    <r>
      <rPr>
        <b/>
        <sz val="7"/>
        <color rgb="FF000062"/>
        <rFont val="ＭＳ Ｐゴシック"/>
        <family val="3"/>
        <charset val="128"/>
      </rPr>
      <t>　</t>
    </r>
    <phoneticPr fontId="1"/>
  </si>
  <si>
    <t>その他の指標</t>
    <rPh sb="2" eb="3">
      <t>ホカ</t>
    </rPh>
    <rPh sb="4" eb="6">
      <t>シヒョウ</t>
    </rPh>
    <phoneticPr fontId="1"/>
  </si>
  <si>
    <t>その他</t>
    <rPh sb="2" eb="3">
      <t>タ</t>
    </rPh>
    <phoneticPr fontId="1"/>
  </si>
  <si>
    <t>Other</t>
  </si>
  <si>
    <t>Financial Index</t>
    <phoneticPr fontId="1"/>
  </si>
  <si>
    <t>Other Index</t>
    <phoneticPr fontId="1"/>
  </si>
  <si>
    <t>Return on Assets</t>
    <phoneticPr fontId="1"/>
  </si>
  <si>
    <t>Return on Equity</t>
    <phoneticPr fontId="1"/>
  </si>
  <si>
    <t>2021年
12月期</t>
    <phoneticPr fontId="1"/>
  </si>
  <si>
    <t>49.6倍</t>
    <rPh sb="4" eb="5">
      <t>バイ</t>
    </rPh>
    <phoneticPr fontId="1"/>
  </si>
  <si>
    <t>2022年12月期</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</si>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</sst>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176" formatCode="0.0%"/>
    <numFmt numFmtId="177" formatCode="&quot;¥&quot;#,##0.00_);\(&quot;¥&quot;#,##0.00\)"/>
    <numFmt numFmtId="178" formatCode="#,##0.0&quot;%&quot;"/>
    <numFmt numFmtId="179" formatCode="&quot;¥&quot;#,##0.00;\-&quot;¥&quot;#,##0.00"/>
  </numFmts>
  <fonts count="22">
    <font>
      <sz val="11"/>
      <color theme="1"/>
      <name val="ＭＳ Ｐゴシック"/>
      <family val="2"/>
      <charset val="128"/>
      <scheme val="minor"/>
    </font>
    <font>
      <sz val="6"/>
      <name val="ＭＳ Ｐゴシック"/>
      <family val="2"/>
      <charset val="128"/>
      <scheme val="minor"/>
    </font>
    <font>
      <sz val="7"/>
      <color rgb="FF000062"/>
      <name val="Graphik Regular"/>
      <family val="2"/>
    </font>
    <font>
      <sz val="7"/>
      <color rgb="FF000062"/>
      <name val="ＭＳ Ｐゴシック"/>
      <family val="3"/>
      <charset val="128"/>
    </font>
    <font>
      <sz val="7"/>
      <color rgb="FF000062"/>
      <name val="Noto Sans CJK JP Regular"/>
      <family val="2"/>
      <charset val="128"/>
    </font>
    <font>
      <sz val="11"/>
      <color theme="1"/>
      <name val="ＭＳ Ｐゴシック"/>
      <family val="2"/>
      <charset val="128"/>
      <scheme val="minor"/>
    </font>
    <font>
      <sz val="7"/>
      <color rgb="FF000062"/>
      <name val="ＭＳ Ｐゴシック"/>
      <family val="2"/>
      <charset val="128"/>
    </font>
    <font>
      <sz val="7"/>
      <color theme="1"/>
      <name val="Graphik Regular"/>
      <family val="2"/>
    </font>
    <font>
      <sz val="7"/>
      <color rgb="FF000062"/>
      <name val="Noto Sans CJK JP Black"/>
      <family val="2"/>
      <charset val="128"/>
    </font>
    <font>
      <b/>
      <sz val="7"/>
      <color rgb="FF000062"/>
      <name val="Graphik Regular"/>
      <family val="2"/>
    </font>
    <font>
      <b/>
      <sz val="7"/>
      <color rgb="FF000062"/>
      <name val="ＭＳ Ｐゴシック"/>
      <family val="3"/>
      <charset val="128"/>
    </font>
    <font>
      <sz val="7"/>
      <color theme="1"/>
      <name val="Noto Sans CJK JP Regular"/>
      <family val="2"/>
      <charset val="128"/>
    </font>
    <font>
      <b/>
      <sz val="10"/>
      <color rgb="FF000062"/>
      <name val="Meiryo UI"/>
      <family val="3"/>
      <charset val="128"/>
    </font>
    <font>
      <sz val="11"/>
      <color rgb="FF000062"/>
      <name val="Meiryo UI"/>
      <family val="3"/>
      <charset val="128"/>
    </font>
    <font>
      <sz val="9"/>
      <color rgb="FF000062"/>
      <name val="Meiryo UI"/>
      <family val="3"/>
      <charset val="128"/>
    </font>
    <font>
      <sz val="10"/>
      <color rgb="FF000062"/>
      <name val="Meiryo UI"/>
      <family val="3"/>
      <charset val="128"/>
    </font>
    <font>
      <sz val="8"/>
      <color rgb="FF000062"/>
      <name val="Meiryo UI"/>
      <family val="3"/>
      <charset val="128"/>
    </font>
    <font>
      <sz val="7"/>
      <color rgb="FF000062"/>
      <name val="Meiryo UI"/>
      <family val="3"/>
      <charset val="128"/>
    </font>
    <font>
      <sz val="6"/>
      <color rgb="FF000062"/>
      <name val="Meiryo UI"/>
      <family val="3"/>
      <charset val="128"/>
    </font>
    <font>
      <vertAlign val="superscript"/>
      <sz val="7"/>
      <color rgb="FF000062"/>
      <name val="Graphik Regular"/>
      <family val="2"/>
    </font>
    <font>
      <sz val="7"/>
      <color rgb="FF000062"/>
      <name val="Graphik Regular"/>
      <family val="2"/>
    </font>
    <font>
      <b/>
      <sz val="7"/>
      <color rgb="FF000062"/>
      <name val="Noto Sans CJK JP Black"/>
      <family val="2"/>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00BBDC"/>
        <bgColor indexed="64"/>
      </patternFill>
    </fill>
  </fills>
  <borders count="28">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hair">
        <color rgb="FF00BBDC"/>
      </left>
      <right/>
      <top style="thin">
        <color rgb="FF00BBDC"/>
      </top>
      <bottom/>
      <diagonal/>
    </border>
    <border>
      <left/>
      <right style="hair">
        <color rgb="FF00BBDC"/>
      </right>
      <top style="thin">
        <color rgb="FF00BBDC"/>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39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4" borderId="0" xfId="0" applyFont="1" applyFill="1">
      <alignment vertical="center"/>
    </xf>
    <xf numFmtId="0" fontId="7" fillId="0" borderId="0" xfId="0" applyFont="1">
      <alignment vertical="center"/>
    </xf>
    <xf numFmtId="0" fontId="7" fillId="3" borderId="0" xfId="0" applyFont="1" applyFill="1">
      <alignment vertical="center"/>
    </xf>
    <xf numFmtId="0" fontId="2" fillId="0" borderId="0" xfId="0" applyFont="1" applyAlignment="1">
      <alignment vertical="center" wrapText="1"/>
    </xf>
    <xf numFmtId="0" fontId="2" fillId="3" borderId="0" xfId="0" applyFont="1" applyFill="1" applyBorder="1" applyAlignment="1">
      <alignment vertical="center"/>
    </xf>
    <xf numFmtId="0" fontId="2" fillId="3" borderId="0" xfId="0" applyFont="1" applyFill="1" applyAlignment="1">
      <alignment vertical="center"/>
    </xf>
    <xf numFmtId="0" fontId="2" fillId="0" borderId="0" xfId="0" applyFont="1" applyBorder="1">
      <alignment vertical="center"/>
    </xf>
    <xf numFmtId="0" fontId="7" fillId="3"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vertical="center" wrapText="1"/>
    </xf>
    <xf numFmtId="0" fontId="12" fillId="0" borderId="0" xfId="0" applyFont="1" applyFill="1" applyBorder="1" applyAlignment="1">
      <alignment horizontal="center"/>
    </xf>
    <xf numFmtId="0" fontId="13" fillId="0" borderId="0" xfId="0" applyFont="1" applyFill="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lignment vertical="center"/>
    </xf>
    <xf numFmtId="49" fontId="13" fillId="0" borderId="1" xfId="0" applyNumberFormat="1" applyFont="1" applyFill="1" applyBorder="1">
      <alignment vertical="center"/>
    </xf>
    <xf numFmtId="0" fontId="13" fillId="0" borderId="1" xfId="0" applyFont="1" applyFill="1" applyBorder="1" applyAlignment="1">
      <alignment horizontal="left" vertical="center"/>
    </xf>
    <xf numFmtId="0" fontId="13" fillId="0" borderId="1" xfId="0" applyFont="1" applyFill="1" applyBorder="1">
      <alignment vertical="center"/>
    </xf>
    <xf numFmtId="38" fontId="14" fillId="0" borderId="1" xfId="0" applyNumberFormat="1" applyFont="1" applyFill="1" applyBorder="1">
      <alignment vertical="center"/>
    </xf>
    <xf numFmtId="0" fontId="16" fillId="0" borderId="1" xfId="0" applyFont="1" applyFill="1" applyBorder="1">
      <alignment vertical="center"/>
    </xf>
    <xf numFmtId="0" fontId="16" fillId="0" borderId="11" xfId="0" applyFont="1" applyFill="1" applyBorder="1">
      <alignment vertical="center"/>
    </xf>
    <xf numFmtId="0" fontId="16" fillId="0" borderId="0" xfId="0" applyFont="1" applyFill="1" applyBorder="1">
      <alignment vertical="center"/>
    </xf>
    <xf numFmtId="0" fontId="14" fillId="0" borderId="0" xfId="0" applyFont="1" applyFill="1" applyBorder="1">
      <alignment vertical="center"/>
    </xf>
    <xf numFmtId="0" fontId="16" fillId="0" borderId="2" xfId="0" applyFont="1" applyFill="1" applyBorder="1">
      <alignment vertical="center"/>
    </xf>
    <xf numFmtId="0" fontId="16" fillId="5"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6" fillId="5" borderId="0"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vertical="top"/>
    </xf>
    <xf numFmtId="0" fontId="13" fillId="0" borderId="1" xfId="0" applyFont="1" applyFill="1" applyBorder="1" applyAlignment="1">
      <alignment vertical="center"/>
    </xf>
    <xf numFmtId="0" fontId="14" fillId="0" borderId="1"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49" fontId="13" fillId="0" borderId="1" xfId="0" applyNumberFormat="1" applyFont="1" applyBorder="1">
      <alignment vertical="center"/>
    </xf>
    <xf numFmtId="0" fontId="13" fillId="0" borderId="1" xfId="0" applyFont="1" applyBorder="1">
      <alignment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0" xfId="0" applyFont="1">
      <alignment vertical="center"/>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5" borderId="2" xfId="0" applyFont="1" applyFill="1" applyBorder="1" applyAlignment="1">
      <alignment vertical="center"/>
    </xf>
    <xf numFmtId="0" fontId="13" fillId="5" borderId="5" xfId="0" applyFont="1" applyFill="1" applyBorder="1" applyAlignment="1">
      <alignment vertical="center" wrapText="1"/>
    </xf>
    <xf numFmtId="0" fontId="17" fillId="5"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5" fillId="0" borderId="0" xfId="0" applyFont="1" applyFill="1" applyBorder="1" applyAlignment="1">
      <alignment vertical="center"/>
    </xf>
    <xf numFmtId="38" fontId="16" fillId="0" borderId="9" xfId="0" applyNumberFormat="1" applyFont="1" applyFill="1" applyBorder="1">
      <alignment vertical="center"/>
    </xf>
    <xf numFmtId="38" fontId="16" fillId="0" borderId="14" xfId="0" applyNumberFormat="1" applyFont="1" applyFill="1" applyBorder="1">
      <alignment vertical="center"/>
    </xf>
    <xf numFmtId="38" fontId="16" fillId="0" borderId="8" xfId="0" applyNumberFormat="1" applyFont="1" applyFill="1" applyBorder="1">
      <alignment vertical="center"/>
    </xf>
    <xf numFmtId="0" fontId="15" fillId="5" borderId="0" xfId="0" applyFont="1" applyFill="1" applyBorder="1" applyAlignment="1">
      <alignment vertical="center"/>
    </xf>
    <xf numFmtId="38" fontId="16" fillId="5" borderId="9" xfId="0" applyNumberFormat="1" applyFont="1" applyFill="1" applyBorder="1">
      <alignment vertical="center"/>
    </xf>
    <xf numFmtId="38" fontId="16" fillId="5" borderId="14" xfId="0" applyNumberFormat="1" applyFont="1" applyFill="1" applyBorder="1">
      <alignment vertical="center"/>
    </xf>
    <xf numFmtId="3" fontId="16" fillId="5" borderId="14" xfId="0" applyNumberFormat="1" applyFont="1" applyFill="1" applyBorder="1">
      <alignment vertical="center"/>
    </xf>
    <xf numFmtId="3" fontId="16" fillId="5" borderId="8" xfId="0" applyNumberFormat="1" applyFont="1" applyFill="1" applyBorder="1">
      <alignment vertical="center"/>
    </xf>
    <xf numFmtId="0" fontId="13" fillId="0" borderId="0" xfId="0" applyFont="1" applyBorder="1">
      <alignment vertical="center"/>
    </xf>
    <xf numFmtId="0" fontId="15" fillId="0" borderId="1" xfId="0" applyFont="1" applyFill="1" applyBorder="1" applyAlignment="1">
      <alignment vertical="center"/>
    </xf>
    <xf numFmtId="176" fontId="16" fillId="0" borderId="7" xfId="2" applyNumberFormat="1" applyFont="1" applyFill="1" applyBorder="1">
      <alignment vertical="center"/>
    </xf>
    <xf numFmtId="176" fontId="16" fillId="0" borderId="15" xfId="2" applyNumberFormat="1" applyFont="1" applyFill="1" applyBorder="1">
      <alignment vertical="center"/>
    </xf>
    <xf numFmtId="176" fontId="16" fillId="0" borderId="6" xfId="2" applyNumberFormat="1" applyFont="1" applyFill="1" applyBorder="1">
      <alignment vertical="center"/>
    </xf>
    <xf numFmtId="0" fontId="16" fillId="5" borderId="9" xfId="0" applyFont="1" applyFill="1" applyBorder="1">
      <alignment vertical="center"/>
    </xf>
    <xf numFmtId="0" fontId="16" fillId="5" borderId="14" xfId="0" applyFont="1" applyFill="1" applyBorder="1">
      <alignment vertical="center"/>
    </xf>
    <xf numFmtId="0" fontId="16" fillId="5" borderId="8" xfId="0" applyFont="1" applyFill="1" applyBorder="1">
      <alignment vertical="center"/>
    </xf>
    <xf numFmtId="0" fontId="16" fillId="0" borderId="0" xfId="0" applyFont="1" applyBorder="1">
      <alignment vertical="center"/>
    </xf>
    <xf numFmtId="0" fontId="16" fillId="0" borderId="0" xfId="0" applyFont="1">
      <alignment vertical="center"/>
    </xf>
    <xf numFmtId="0" fontId="13" fillId="5" borderId="0" xfId="0" applyFont="1" applyFill="1" applyBorder="1">
      <alignment vertical="center"/>
    </xf>
    <xf numFmtId="176" fontId="16" fillId="0" borderId="9" xfId="2" applyNumberFormat="1" applyFont="1" applyFill="1" applyBorder="1">
      <alignment vertical="center"/>
    </xf>
    <xf numFmtId="176" fontId="16" fillId="0" borderId="14" xfId="2" applyNumberFormat="1" applyFont="1" applyFill="1" applyBorder="1">
      <alignment vertical="center"/>
    </xf>
    <xf numFmtId="176" fontId="16" fillId="0" borderId="8" xfId="2" applyNumberFormat="1" applyFont="1" applyFill="1" applyBorder="1">
      <alignment vertical="center"/>
    </xf>
    <xf numFmtId="0" fontId="16" fillId="5" borderId="2" xfId="0" applyFont="1" applyFill="1" applyBorder="1" applyAlignment="1">
      <alignment horizontal="left" vertical="center"/>
    </xf>
    <xf numFmtId="0" fontId="16" fillId="5" borderId="5" xfId="0" applyFont="1" applyFill="1" applyBorder="1">
      <alignment vertical="center"/>
    </xf>
    <xf numFmtId="0" fontId="16" fillId="5" borderId="13" xfId="0" applyFont="1" applyFill="1" applyBorder="1">
      <alignment vertical="center"/>
    </xf>
    <xf numFmtId="0" fontId="16" fillId="5" borderId="4" xfId="0" applyFont="1" applyFill="1" applyBorder="1">
      <alignment vertical="center"/>
    </xf>
    <xf numFmtId="0" fontId="16" fillId="0" borderId="14" xfId="0" applyFont="1" applyFill="1" applyBorder="1" applyAlignment="1">
      <alignment horizontal="center" vertical="center"/>
    </xf>
    <xf numFmtId="0" fontId="16" fillId="5" borderId="14" xfId="0" applyFont="1" applyFill="1" applyBorder="1" applyAlignment="1">
      <alignment horizontal="center" vertical="center"/>
    </xf>
    <xf numFmtId="0" fontId="16" fillId="0" borderId="15" xfId="0" applyFont="1" applyFill="1" applyBorder="1" applyAlignment="1">
      <alignment horizontal="center" vertical="center"/>
    </xf>
    <xf numFmtId="38" fontId="16" fillId="5" borderId="8" xfId="0" applyNumberFormat="1" applyFont="1" applyFill="1" applyBorder="1">
      <alignment vertical="center"/>
    </xf>
    <xf numFmtId="0" fontId="17" fillId="5" borderId="8" xfId="0" applyFont="1" applyFill="1" applyBorder="1" applyAlignment="1">
      <alignment horizontal="center" vertical="center" wrapText="1"/>
    </xf>
    <xf numFmtId="0" fontId="16" fillId="5" borderId="0" xfId="0" applyFont="1" applyFill="1" applyBorder="1">
      <alignment vertical="center"/>
    </xf>
    <xf numFmtId="0" fontId="16" fillId="5"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5" borderId="8" xfId="0" applyFont="1" applyFill="1" applyBorder="1" applyAlignment="1">
      <alignment horizontal="center" vertical="center"/>
    </xf>
    <xf numFmtId="0" fontId="16" fillId="0" borderId="6" xfId="0" applyFont="1" applyFill="1" applyBorder="1" applyAlignment="1">
      <alignment horizontal="center" vertical="center"/>
    </xf>
    <xf numFmtId="38" fontId="16" fillId="0" borderId="14" xfId="1" applyFont="1" applyFill="1" applyBorder="1" applyAlignment="1">
      <alignment vertical="center"/>
    </xf>
    <xf numFmtId="38" fontId="16" fillId="5" borderId="14" xfId="1" applyFont="1" applyFill="1" applyBorder="1" applyAlignment="1">
      <alignment vertical="center"/>
    </xf>
    <xf numFmtId="176" fontId="16" fillId="0" borderId="14" xfId="2" applyNumberFormat="1" applyFont="1" applyFill="1" applyBorder="1" applyAlignment="1">
      <alignment vertical="center"/>
    </xf>
    <xf numFmtId="38" fontId="16" fillId="0" borderId="9" xfId="1" applyFont="1" applyFill="1" applyBorder="1" applyAlignment="1">
      <alignment vertical="center"/>
    </xf>
    <xf numFmtId="38" fontId="16" fillId="5" borderId="9" xfId="1" applyFont="1" applyFill="1" applyBorder="1" applyAlignment="1">
      <alignment vertical="center"/>
    </xf>
    <xf numFmtId="176" fontId="16" fillId="0" borderId="7" xfId="2" applyNumberFormat="1" applyFont="1" applyFill="1" applyBorder="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49" fontId="13" fillId="0" borderId="0" xfId="0" applyNumberFormat="1" applyFont="1" applyFill="1" applyBorder="1" applyAlignment="1">
      <alignment vertical="center"/>
    </xf>
    <xf numFmtId="0" fontId="15" fillId="0" borderId="11" xfId="0" applyFont="1" applyFill="1" applyBorder="1" applyAlignment="1">
      <alignment vertical="center"/>
    </xf>
    <xf numFmtId="0" fontId="13" fillId="0" borderId="12" xfId="0" applyFont="1" applyFill="1" applyBorder="1" applyAlignment="1">
      <alignment vertical="center" wrapText="1"/>
    </xf>
    <xf numFmtId="0" fontId="16" fillId="0" borderId="11" xfId="0" applyFont="1" applyFill="1" applyBorder="1" applyAlignment="1">
      <alignment horizontal="center" vertical="center" wrapText="1"/>
    </xf>
    <xf numFmtId="0" fontId="17" fillId="5" borderId="2" xfId="0" applyFont="1" applyFill="1" applyBorder="1" applyAlignment="1">
      <alignment horizontal="center" vertical="center" wrapText="1"/>
    </xf>
    <xf numFmtId="7" fontId="16" fillId="0" borderId="14" xfId="0" applyNumberFormat="1" applyFont="1" applyFill="1" applyBorder="1" applyAlignment="1">
      <alignment horizontal="right" vertical="center" wrapText="1"/>
    </xf>
    <xf numFmtId="7" fontId="16" fillId="0" borderId="0" xfId="0" applyNumberFormat="1" applyFont="1" applyFill="1" applyBorder="1" applyAlignment="1">
      <alignment horizontal="right" vertical="center" wrapText="1"/>
    </xf>
    <xf numFmtId="7" fontId="16" fillId="0" borderId="8" xfId="0" applyNumberFormat="1" applyFont="1" applyFill="1" applyBorder="1" applyAlignment="1">
      <alignment horizontal="right" vertical="center" wrapText="1"/>
    </xf>
    <xf numFmtId="7" fontId="16" fillId="5" borderId="14" xfId="0" applyNumberFormat="1" applyFont="1" applyFill="1" applyBorder="1" applyAlignment="1">
      <alignment horizontal="right" vertical="center"/>
    </xf>
    <xf numFmtId="7" fontId="16" fillId="5" borderId="0" xfId="0" applyNumberFormat="1" applyFont="1" applyFill="1" applyBorder="1" applyAlignment="1">
      <alignment horizontal="right" vertical="center"/>
    </xf>
    <xf numFmtId="7" fontId="16" fillId="5" borderId="8" xfId="0" applyNumberFormat="1" applyFont="1" applyFill="1" applyBorder="1" applyAlignment="1">
      <alignment horizontal="right" vertical="center"/>
    </xf>
    <xf numFmtId="178" fontId="16" fillId="0" borderId="14" xfId="0" applyNumberFormat="1" applyFont="1" applyFill="1" applyBorder="1" applyAlignment="1">
      <alignment vertical="center"/>
    </xf>
    <xf numFmtId="178" fontId="16" fillId="0" borderId="0" xfId="0" applyNumberFormat="1" applyFont="1" applyFill="1" applyBorder="1" applyAlignment="1">
      <alignment vertical="center"/>
    </xf>
    <xf numFmtId="178" fontId="16" fillId="0" borderId="8" xfId="0" applyNumberFormat="1" applyFont="1" applyFill="1" applyBorder="1" applyAlignment="1">
      <alignment vertical="center"/>
    </xf>
    <xf numFmtId="178" fontId="16" fillId="5" borderId="14" xfId="0" applyNumberFormat="1" applyFont="1" applyFill="1" applyBorder="1" applyAlignment="1">
      <alignment vertical="center"/>
    </xf>
    <xf numFmtId="178" fontId="16" fillId="5" borderId="0" xfId="0" applyNumberFormat="1" applyFont="1" applyFill="1" applyBorder="1" applyAlignment="1">
      <alignment vertical="center"/>
    </xf>
    <xf numFmtId="178" fontId="16" fillId="5" borderId="8" xfId="0" applyNumberFormat="1" applyFont="1" applyFill="1" applyBorder="1" applyAlignment="1">
      <alignment vertical="center"/>
    </xf>
    <xf numFmtId="0" fontId="17" fillId="5" borderId="5" xfId="0" applyFont="1" applyFill="1" applyBorder="1" applyAlignment="1">
      <alignment vertical="center"/>
    </xf>
    <xf numFmtId="38" fontId="16" fillId="5" borderId="0" xfId="1" applyFont="1" applyFill="1" applyBorder="1" applyAlignment="1">
      <alignment vertical="center"/>
    </xf>
    <xf numFmtId="38" fontId="16" fillId="5" borderId="8" xfId="1" applyFont="1" applyFill="1" applyBorder="1" applyAlignment="1">
      <alignment vertical="center"/>
    </xf>
    <xf numFmtId="0" fontId="16" fillId="0" borderId="0" xfId="0" applyFont="1" applyBorder="1" applyAlignment="1">
      <alignment horizontal="left" vertical="center"/>
    </xf>
    <xf numFmtId="0" fontId="17" fillId="0" borderId="5" xfId="0" applyFont="1" applyFill="1" applyBorder="1" applyAlignment="1">
      <alignment vertical="center"/>
    </xf>
    <xf numFmtId="0" fontId="16" fillId="0" borderId="15" xfId="0" applyFont="1" applyFill="1" applyBorder="1" applyAlignment="1">
      <alignment horizontal="right" vertical="center"/>
    </xf>
    <xf numFmtId="176" fontId="16" fillId="0" borderId="15" xfId="2" applyNumberFormat="1" applyFont="1" applyFill="1" applyBorder="1" applyAlignment="1">
      <alignment horizontal="right" vertical="center"/>
    </xf>
    <xf numFmtId="176" fontId="16" fillId="0" borderId="1" xfId="2" applyNumberFormat="1" applyFont="1" applyFill="1" applyBorder="1" applyAlignment="1">
      <alignment horizontal="right" vertical="center"/>
    </xf>
    <xf numFmtId="176" fontId="16" fillId="0" borderId="15" xfId="2" applyNumberFormat="1" applyFont="1" applyFill="1" applyBorder="1" applyAlignment="1">
      <alignment vertical="center"/>
    </xf>
    <xf numFmtId="176" fontId="16" fillId="0" borderId="0" xfId="2" applyNumberFormat="1" applyFont="1" applyFill="1" applyBorder="1" applyAlignment="1">
      <alignment horizontal="right" vertical="center"/>
    </xf>
    <xf numFmtId="0" fontId="4" fillId="0" borderId="0" xfId="0" applyFont="1" applyBorder="1" applyAlignment="1">
      <alignment vertical="center"/>
    </xf>
    <xf numFmtId="178" fontId="16" fillId="5" borderId="8" xfId="0" applyNumberFormat="1" applyFont="1" applyFill="1" applyBorder="1" applyAlignment="1">
      <alignment horizontal="right" vertical="center"/>
    </xf>
    <xf numFmtId="7" fontId="16" fillId="5" borderId="15" xfId="0" applyNumberFormat="1" applyFont="1" applyFill="1" applyBorder="1" applyAlignment="1">
      <alignment vertical="center"/>
    </xf>
    <xf numFmtId="7" fontId="16" fillId="5" borderId="1" xfId="0" applyNumberFormat="1" applyFont="1" applyFill="1" applyBorder="1" applyAlignment="1">
      <alignment vertical="center"/>
    </xf>
    <xf numFmtId="7" fontId="16" fillId="5" borderId="6" xfId="0" applyNumberFormat="1" applyFont="1" applyFill="1" applyBorder="1" applyAlignment="1">
      <alignment vertical="center"/>
    </xf>
    <xf numFmtId="0" fontId="16" fillId="0" borderId="14" xfId="0" applyFont="1" applyFill="1" applyBorder="1" applyAlignment="1">
      <alignment vertical="center"/>
    </xf>
    <xf numFmtId="0" fontId="16" fillId="0" borderId="8" xfId="0" applyFont="1" applyFill="1" applyBorder="1" applyAlignment="1">
      <alignment vertical="center"/>
    </xf>
    <xf numFmtId="179" fontId="16" fillId="5" borderId="14" xfId="0" applyNumberFormat="1" applyFont="1" applyFill="1" applyBorder="1" applyAlignment="1">
      <alignment vertical="center"/>
    </xf>
    <xf numFmtId="179" fontId="16" fillId="5" borderId="0" xfId="0" applyNumberFormat="1" applyFont="1" applyFill="1" applyBorder="1" applyAlignment="1">
      <alignment vertical="center"/>
    </xf>
    <xf numFmtId="179" fontId="16" fillId="5" borderId="8" xfId="0" applyNumberFormat="1" applyFont="1" applyFill="1" applyBorder="1" applyAlignment="1">
      <alignment vertical="center"/>
    </xf>
    <xf numFmtId="0" fontId="13" fillId="5" borderId="0" xfId="0" applyFont="1" applyFill="1">
      <alignment vertical="center"/>
    </xf>
    <xf numFmtId="0" fontId="16" fillId="5" borderId="13" xfId="0" applyFont="1" applyFill="1" applyBorder="1" applyAlignment="1">
      <alignment vertical="center"/>
    </xf>
    <xf numFmtId="0" fontId="16" fillId="5" borderId="4" xfId="0" applyFont="1" applyFill="1" applyBorder="1" applyAlignment="1">
      <alignment vertical="center"/>
    </xf>
    <xf numFmtId="0" fontId="13" fillId="6" borderId="0" xfId="0" applyFont="1" applyFill="1" applyBorder="1">
      <alignment vertical="center"/>
    </xf>
    <xf numFmtId="0" fontId="13" fillId="6" borderId="0" xfId="0" applyFont="1" applyFill="1">
      <alignment vertical="center"/>
    </xf>
    <xf numFmtId="0" fontId="16" fillId="6" borderId="14" xfId="0" applyFont="1" applyFill="1" applyBorder="1" applyAlignment="1">
      <alignment horizontal="right" vertical="center"/>
    </xf>
    <xf numFmtId="0" fontId="16" fillId="6" borderId="14" xfId="0" applyFont="1" applyFill="1" applyBorder="1" applyAlignment="1">
      <alignment vertical="center"/>
    </xf>
    <xf numFmtId="0" fontId="16" fillId="6" borderId="0" xfId="0" applyFont="1" applyFill="1" applyBorder="1" applyAlignment="1">
      <alignment vertical="center"/>
    </xf>
    <xf numFmtId="0" fontId="16" fillId="6" borderId="8" xfId="0" applyFont="1" applyFill="1" applyBorder="1" applyAlignment="1">
      <alignment vertical="center"/>
    </xf>
    <xf numFmtId="178" fontId="16" fillId="5" borderId="14" xfId="0" applyNumberFormat="1" applyFont="1" applyFill="1" applyBorder="1" applyAlignment="1">
      <alignment horizontal="right" vertical="center"/>
    </xf>
    <xf numFmtId="178" fontId="16" fillId="5" borderId="0" xfId="0" applyNumberFormat="1" applyFont="1" applyFill="1" applyBorder="1" applyAlignment="1">
      <alignment horizontal="right" vertical="center"/>
    </xf>
    <xf numFmtId="0" fontId="4" fillId="0" borderId="0" xfId="0" applyFont="1" applyAlignment="1">
      <alignment vertical="center"/>
    </xf>
    <xf numFmtId="0" fontId="3" fillId="0" borderId="0" xfId="0" applyFont="1" applyBorder="1">
      <alignment vertical="center"/>
    </xf>
    <xf numFmtId="0" fontId="20" fillId="0" borderId="0" xfId="0" applyFont="1" applyBorder="1">
      <alignment vertical="center"/>
    </xf>
    <xf numFmtId="38" fontId="16" fillId="0" borderId="14" xfId="0" applyNumberFormat="1" applyFont="1" applyFill="1" applyBorder="1" applyAlignment="1">
      <alignment vertical="center"/>
    </xf>
    <xf numFmtId="176" fontId="16" fillId="5" borderId="14" xfId="2" applyNumberFormat="1" applyFont="1" applyFill="1" applyBorder="1" applyAlignment="1">
      <alignment vertical="center"/>
    </xf>
    <xf numFmtId="178" fontId="16" fillId="7" borderId="14" xfId="0" applyNumberFormat="1" applyFont="1" applyFill="1" applyBorder="1" applyAlignment="1">
      <alignment vertical="center"/>
    </xf>
    <xf numFmtId="178" fontId="16" fillId="7" borderId="0" xfId="0" applyNumberFormat="1" applyFont="1" applyFill="1" applyBorder="1" applyAlignment="1">
      <alignment vertical="center"/>
    </xf>
    <xf numFmtId="178" fontId="16" fillId="7" borderId="8" xfId="0" applyNumberFormat="1" applyFont="1" applyFill="1" applyBorder="1" applyAlignment="1">
      <alignment vertical="center"/>
    </xf>
    <xf numFmtId="0" fontId="13" fillId="7" borderId="0" xfId="0" applyFont="1" applyFill="1" applyBorder="1">
      <alignment vertical="center"/>
    </xf>
    <xf numFmtId="0" fontId="13" fillId="7" borderId="0" xfId="0" applyFont="1" applyFill="1">
      <alignment vertical="center"/>
    </xf>
    <xf numFmtId="7" fontId="16" fillId="0" borderId="14" xfId="0" applyNumberFormat="1" applyFont="1" applyFill="1" applyBorder="1" applyAlignment="1">
      <alignment horizontal="right" vertical="center"/>
    </xf>
    <xf numFmtId="7" fontId="16" fillId="0" borderId="0" xfId="0" applyNumberFormat="1" applyFont="1" applyFill="1" applyBorder="1" applyAlignment="1">
      <alignment horizontal="right" vertical="center"/>
    </xf>
    <xf numFmtId="7" fontId="16" fillId="0" borderId="8" xfId="0" applyNumberFormat="1" applyFont="1" applyFill="1" applyBorder="1" applyAlignment="1">
      <alignment horizontal="right" vertical="center"/>
    </xf>
    <xf numFmtId="0" fontId="16" fillId="0" borderId="2" xfId="0" applyFont="1" applyFill="1" applyBorder="1" applyAlignment="1">
      <alignment horizontal="left" vertical="center"/>
    </xf>
    <xf numFmtId="0" fontId="16" fillId="0" borderId="1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3" fontId="16" fillId="0" borderId="8" xfId="0" applyNumberFormat="1" applyFont="1" applyFill="1" applyBorder="1" applyAlignment="1">
      <alignment vertical="center"/>
    </xf>
    <xf numFmtId="0" fontId="2" fillId="8" borderId="0" xfId="0" applyFont="1" applyFill="1" applyAlignment="1">
      <alignment vertical="center"/>
    </xf>
    <xf numFmtId="0" fontId="20" fillId="4" borderId="0" xfId="0" applyFont="1" applyFill="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5" borderId="8" xfId="2" applyNumberFormat="1" applyFont="1" applyFill="1" applyBorder="1" applyAlignment="1">
      <alignment vertical="center"/>
    </xf>
    <xf numFmtId="38" fontId="16" fillId="0" borderId="0" xfId="1" applyFont="1" applyFill="1" applyBorder="1" applyAlignment="1">
      <alignment vertical="center"/>
    </xf>
    <xf numFmtId="38" fontId="16" fillId="0" borderId="8" xfId="1" applyFont="1" applyFill="1" applyBorder="1" applyAlignment="1">
      <alignment vertical="center"/>
    </xf>
    <xf numFmtId="0" fontId="16" fillId="0" borderId="0"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16" fillId="5" borderId="9"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6" borderId="0" xfId="0" applyFont="1" applyFill="1" applyBorder="1" applyAlignment="1">
      <alignment horizontal="right" vertical="center"/>
    </xf>
    <xf numFmtId="0" fontId="12" fillId="5" borderId="0" xfId="0" applyFont="1" applyFill="1" applyBorder="1" applyAlignment="1">
      <alignment horizontal="center" vertical="center"/>
    </xf>
    <xf numFmtId="177" fontId="16" fillId="5" borderId="6" xfId="0" applyNumberFormat="1" applyFont="1" applyFill="1" applyBorder="1" applyAlignment="1">
      <alignment vertical="center"/>
    </xf>
    <xf numFmtId="177" fontId="16" fillId="5" borderId="1" xfId="0" applyNumberFormat="1" applyFont="1" applyFill="1" applyBorder="1" applyAlignment="1">
      <alignment vertical="center"/>
    </xf>
    <xf numFmtId="177" fontId="16" fillId="5" borderId="22" xfId="0" applyNumberFormat="1" applyFont="1" applyFill="1" applyBorder="1" applyAlignment="1">
      <alignment vertical="center"/>
    </xf>
    <xf numFmtId="177" fontId="16" fillId="5" borderId="25" xfId="0" applyNumberFormat="1" applyFont="1" applyFill="1" applyBorder="1" applyAlignment="1">
      <alignment vertical="center"/>
    </xf>
    <xf numFmtId="177" fontId="16" fillId="5" borderId="25" xfId="0" applyNumberFormat="1" applyFont="1" applyFill="1" applyBorder="1" applyAlignment="1">
      <alignment horizontal="right" vertical="center"/>
    </xf>
    <xf numFmtId="177" fontId="16" fillId="5" borderId="1" xfId="0" applyNumberFormat="1" applyFont="1" applyFill="1" applyBorder="1" applyAlignment="1">
      <alignment horizontal="right" vertical="center"/>
    </xf>
    <xf numFmtId="177" fontId="16" fillId="5" borderId="25" xfId="0" applyNumberFormat="1" applyFont="1" applyFill="1" applyBorder="1" applyAlignment="1">
      <alignment horizontal="center" vertical="center"/>
    </xf>
    <xf numFmtId="177" fontId="16" fillId="5" borderId="1" xfId="0" applyNumberFormat="1" applyFont="1" applyFill="1" applyBorder="1" applyAlignment="1">
      <alignment horizontal="center" vertical="center"/>
    </xf>
    <xf numFmtId="177" fontId="16" fillId="5" borderId="22" xfId="0" applyNumberFormat="1" applyFont="1" applyFill="1" applyBorder="1" applyAlignment="1">
      <alignment horizontal="center" vertical="center"/>
    </xf>
    <xf numFmtId="177" fontId="16" fillId="5" borderId="4" xfId="0" applyNumberFormat="1" applyFont="1" applyFill="1" applyBorder="1" applyAlignment="1">
      <alignment vertical="center"/>
    </xf>
    <xf numFmtId="177" fontId="16" fillId="5" borderId="2" xfId="0" applyNumberFormat="1" applyFont="1" applyFill="1" applyBorder="1" applyAlignment="1">
      <alignment vertical="center"/>
    </xf>
    <xf numFmtId="177" fontId="16" fillId="5" borderId="27" xfId="0" applyNumberFormat="1" applyFont="1" applyFill="1" applyBorder="1" applyAlignment="1">
      <alignment vertical="center"/>
    </xf>
    <xf numFmtId="177" fontId="16" fillId="5" borderId="26" xfId="0" applyNumberFormat="1" applyFont="1" applyFill="1" applyBorder="1" applyAlignment="1">
      <alignment vertical="center"/>
    </xf>
    <xf numFmtId="177" fontId="16" fillId="5" borderId="26" xfId="0" applyNumberFormat="1" applyFont="1" applyFill="1" applyBorder="1" applyAlignment="1">
      <alignment horizontal="center" vertical="center"/>
    </xf>
    <xf numFmtId="177" fontId="16" fillId="5" borderId="2" xfId="0" applyNumberFormat="1" applyFont="1" applyFill="1" applyBorder="1" applyAlignment="1">
      <alignment horizontal="center" vertical="center"/>
    </xf>
    <xf numFmtId="177" fontId="16" fillId="5" borderId="27" xfId="0" applyNumberFormat="1" applyFont="1" applyFill="1" applyBorder="1" applyAlignment="1">
      <alignment horizontal="center" vertical="center"/>
    </xf>
    <xf numFmtId="177" fontId="16" fillId="0" borderId="8" xfId="0" applyNumberFormat="1" applyFont="1" applyFill="1" applyBorder="1" applyAlignment="1">
      <alignment vertical="center"/>
    </xf>
    <xf numFmtId="177" fontId="16" fillId="0" borderId="0" xfId="0" applyNumberFormat="1" applyFont="1" applyFill="1" applyBorder="1" applyAlignment="1">
      <alignment vertical="center"/>
    </xf>
    <xf numFmtId="177" fontId="16" fillId="0" borderId="21" xfId="0" applyNumberFormat="1" applyFont="1" applyFill="1" applyBorder="1" applyAlignment="1">
      <alignment vertical="center"/>
    </xf>
    <xf numFmtId="177" fontId="16" fillId="0" borderId="24" xfId="0" applyNumberFormat="1" applyFont="1" applyFill="1" applyBorder="1" applyAlignment="1">
      <alignment vertical="center"/>
    </xf>
    <xf numFmtId="177" fontId="16" fillId="0" borderId="24"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6" fontId="16" fillId="5" borderId="6" xfId="2" applyNumberFormat="1" applyFont="1" applyFill="1" applyBorder="1" applyAlignment="1">
      <alignment vertical="center"/>
    </xf>
    <xf numFmtId="176" fontId="16" fillId="5" borderId="1" xfId="2" applyNumberFormat="1" applyFont="1" applyFill="1" applyBorder="1" applyAlignment="1">
      <alignment vertical="center"/>
    </xf>
    <xf numFmtId="176" fontId="16" fillId="5" borderId="22" xfId="2" applyNumberFormat="1" applyFont="1" applyFill="1" applyBorder="1" applyAlignment="1">
      <alignment vertical="center"/>
    </xf>
    <xf numFmtId="176" fontId="16" fillId="5" borderId="25" xfId="2" applyNumberFormat="1" applyFont="1" applyFill="1" applyBorder="1" applyAlignment="1">
      <alignment vertical="center"/>
    </xf>
    <xf numFmtId="176" fontId="16" fillId="5" borderId="25" xfId="2" applyNumberFormat="1" applyFont="1" applyFill="1" applyBorder="1" applyAlignment="1">
      <alignment horizontal="center" vertical="center"/>
    </xf>
    <xf numFmtId="176" fontId="16" fillId="5" borderId="1" xfId="2" applyNumberFormat="1" applyFont="1" applyFill="1" applyBorder="1" applyAlignment="1">
      <alignment horizontal="center" vertical="center"/>
    </xf>
    <xf numFmtId="176" fontId="16" fillId="5" borderId="22" xfId="2" applyNumberFormat="1"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3" xfId="0" applyFont="1" applyFill="1" applyBorder="1" applyAlignment="1">
      <alignment horizontal="center" vertical="center"/>
    </xf>
    <xf numFmtId="37" fontId="16" fillId="0" borderId="8" xfId="1" applyNumberFormat="1" applyFont="1" applyFill="1" applyBorder="1" applyAlignment="1">
      <alignment vertical="center"/>
    </xf>
    <xf numFmtId="37" fontId="16" fillId="0" borderId="0" xfId="1" applyNumberFormat="1" applyFont="1" applyFill="1" applyBorder="1" applyAlignment="1">
      <alignment vertical="center"/>
    </xf>
    <xf numFmtId="37" fontId="16" fillId="0" borderId="21" xfId="1" applyNumberFormat="1" applyFont="1" applyFill="1" applyBorder="1" applyAlignment="1">
      <alignment vertical="center"/>
    </xf>
    <xf numFmtId="37" fontId="16" fillId="0" borderId="24" xfId="1" applyNumberFormat="1" applyFont="1" applyFill="1" applyBorder="1" applyAlignment="1">
      <alignment vertical="center"/>
    </xf>
    <xf numFmtId="37" fontId="16" fillId="0" borderId="24" xfId="1" applyNumberFormat="1" applyFont="1" applyFill="1" applyBorder="1" applyAlignment="1">
      <alignment horizontal="center" vertical="center"/>
    </xf>
    <xf numFmtId="37" fontId="16" fillId="0" borderId="0" xfId="1" applyNumberFormat="1" applyFont="1" applyFill="1" applyBorder="1" applyAlignment="1">
      <alignment horizontal="center" vertical="center"/>
    </xf>
    <xf numFmtId="37" fontId="16" fillId="0" borderId="21" xfId="1" applyNumberFormat="1" applyFont="1" applyFill="1" applyBorder="1" applyAlignment="1">
      <alignment horizontal="center" vertical="center"/>
    </xf>
    <xf numFmtId="38" fontId="16" fillId="5" borderId="26" xfId="1" applyFont="1" applyFill="1" applyBorder="1" applyAlignment="1">
      <alignment horizontal="center" vertical="center"/>
    </xf>
    <xf numFmtId="38" fontId="16" fillId="5" borderId="2" xfId="1" applyFont="1" applyFill="1" applyBorder="1" applyAlignment="1">
      <alignment horizontal="center" vertical="center"/>
    </xf>
    <xf numFmtId="38" fontId="16" fillId="5" borderId="4" xfId="1" applyFont="1" applyFill="1" applyBorder="1" applyAlignment="1">
      <alignment vertical="center"/>
    </xf>
    <xf numFmtId="38" fontId="16" fillId="5" borderId="2" xfId="1" applyFont="1" applyFill="1" applyBorder="1" applyAlignment="1">
      <alignment vertical="center"/>
    </xf>
    <xf numFmtId="38" fontId="16" fillId="5" borderId="27" xfId="1" applyFont="1" applyFill="1" applyBorder="1" applyAlignment="1">
      <alignment vertical="center"/>
    </xf>
    <xf numFmtId="38" fontId="16" fillId="5" borderId="26" xfId="1" applyFont="1" applyFill="1" applyBorder="1" applyAlignment="1">
      <alignment vertical="center"/>
    </xf>
    <xf numFmtId="38" fontId="16" fillId="5" borderId="27" xfId="1" applyFont="1" applyFill="1" applyBorder="1" applyAlignment="1">
      <alignment horizontal="center" vertical="center"/>
    </xf>
    <xf numFmtId="3" fontId="16" fillId="5" borderId="8" xfId="0" applyNumberFormat="1" applyFont="1" applyFill="1" applyBorder="1" applyAlignment="1">
      <alignment vertical="center"/>
    </xf>
    <xf numFmtId="3" fontId="16" fillId="5" borderId="0" xfId="0" applyNumberFormat="1" applyFont="1" applyFill="1" applyBorder="1" applyAlignment="1">
      <alignment vertical="center"/>
    </xf>
    <xf numFmtId="3" fontId="16" fillId="5" borderId="21" xfId="0" applyNumberFormat="1" applyFont="1" applyFill="1" applyBorder="1" applyAlignment="1">
      <alignment vertical="center"/>
    </xf>
    <xf numFmtId="3" fontId="16" fillId="5" borderId="24" xfId="0" applyNumberFormat="1" applyFont="1" applyFill="1" applyBorder="1" applyAlignment="1">
      <alignment vertical="center"/>
    </xf>
    <xf numFmtId="3" fontId="16" fillId="5" borderId="24"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3" fontId="16" fillId="5" borderId="21" xfId="0" applyNumberFormat="1" applyFont="1" applyFill="1" applyBorder="1" applyAlignment="1">
      <alignment horizontal="center"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0" borderId="22" xfId="2" applyNumberFormat="1" applyFont="1" applyFill="1" applyBorder="1" applyAlignment="1">
      <alignment vertical="center"/>
    </xf>
    <xf numFmtId="176" fontId="16" fillId="0" borderId="25" xfId="2" applyNumberFormat="1" applyFont="1" applyFill="1" applyBorder="1" applyAlignment="1">
      <alignment vertical="center"/>
    </xf>
    <xf numFmtId="176" fontId="16" fillId="0" borderId="25" xfId="2" applyNumberFormat="1" applyFont="1" applyFill="1" applyBorder="1" applyAlignment="1">
      <alignment horizontal="center" vertical="center"/>
    </xf>
    <xf numFmtId="176" fontId="16" fillId="0" borderId="1" xfId="2" applyNumberFormat="1" applyFont="1" applyFill="1" applyBorder="1" applyAlignment="1">
      <alignment horizontal="center" vertical="center"/>
    </xf>
    <xf numFmtId="176" fontId="16" fillId="0" borderId="22" xfId="2" applyNumberFormat="1" applyFont="1" applyFill="1" applyBorder="1" applyAlignment="1">
      <alignment horizontal="center" vertical="center"/>
    </xf>
    <xf numFmtId="176" fontId="16" fillId="5" borderId="8" xfId="2" applyNumberFormat="1" applyFont="1" applyFill="1" applyBorder="1" applyAlignment="1">
      <alignment vertical="center"/>
    </xf>
    <xf numFmtId="176" fontId="16" fillId="5" borderId="0" xfId="2" applyNumberFormat="1" applyFont="1" applyFill="1" applyBorder="1" applyAlignment="1">
      <alignment vertical="center"/>
    </xf>
    <xf numFmtId="176" fontId="16" fillId="5" borderId="21" xfId="2" applyNumberFormat="1" applyFont="1" applyFill="1" applyBorder="1" applyAlignment="1">
      <alignment vertical="center"/>
    </xf>
    <xf numFmtId="176" fontId="16" fillId="5" borderId="24" xfId="2" applyNumberFormat="1" applyFont="1" applyFill="1" applyBorder="1" applyAlignment="1">
      <alignment vertical="center"/>
    </xf>
    <xf numFmtId="176" fontId="16" fillId="5" borderId="24" xfId="2" applyNumberFormat="1" applyFont="1" applyFill="1" applyBorder="1" applyAlignment="1">
      <alignment horizontal="center" vertical="center"/>
    </xf>
    <xf numFmtId="176" fontId="16" fillId="5" borderId="0" xfId="2" applyNumberFormat="1" applyFont="1" applyFill="1" applyBorder="1" applyAlignment="1">
      <alignment horizontal="center" vertical="center"/>
    </xf>
    <xf numFmtId="176" fontId="16" fillId="5" borderId="21" xfId="2" applyNumberFormat="1" applyFont="1" applyFill="1" applyBorder="1" applyAlignment="1">
      <alignment horizontal="center" vertical="center"/>
    </xf>
    <xf numFmtId="38" fontId="16" fillId="0" borderId="4" xfId="0" applyNumberFormat="1" applyFont="1" applyFill="1" applyBorder="1" applyAlignment="1">
      <alignment vertical="center"/>
    </xf>
    <xf numFmtId="38" fontId="16" fillId="0" borderId="2" xfId="0" applyNumberFormat="1" applyFont="1" applyFill="1" applyBorder="1" applyAlignment="1">
      <alignment vertical="center"/>
    </xf>
    <xf numFmtId="38" fontId="16" fillId="0" borderId="27" xfId="0" applyNumberFormat="1" applyFont="1" applyFill="1" applyBorder="1" applyAlignment="1">
      <alignment vertical="center"/>
    </xf>
    <xf numFmtId="38" fontId="16" fillId="0" borderId="26" xfId="0" applyNumberFormat="1" applyFont="1" applyFill="1" applyBorder="1" applyAlignment="1">
      <alignment vertical="center"/>
    </xf>
    <xf numFmtId="38" fontId="16" fillId="0" borderId="26" xfId="0" applyNumberFormat="1" applyFont="1" applyFill="1" applyBorder="1" applyAlignment="1">
      <alignment horizontal="center" vertical="center"/>
    </xf>
    <xf numFmtId="38" fontId="16" fillId="0" borderId="2" xfId="0" applyNumberFormat="1" applyFont="1" applyFill="1" applyBorder="1" applyAlignment="1">
      <alignment horizontal="center" vertical="center"/>
    </xf>
    <xf numFmtId="38" fontId="16" fillId="0" borderId="27" xfId="0" applyNumberFormat="1" applyFont="1" applyFill="1" applyBorder="1" applyAlignment="1">
      <alignment horizontal="center" vertical="center"/>
    </xf>
    <xf numFmtId="3" fontId="16" fillId="5" borderId="8" xfId="0" applyNumberFormat="1" applyFont="1" applyFill="1" applyBorder="1" applyAlignment="1">
      <alignment horizontal="right" vertical="center"/>
    </xf>
    <xf numFmtId="3" fontId="16" fillId="5" borderId="0" xfId="0" applyNumberFormat="1" applyFont="1" applyFill="1" applyBorder="1" applyAlignment="1">
      <alignment horizontal="right" vertical="center"/>
    </xf>
    <xf numFmtId="3" fontId="16" fillId="5" borderId="21" xfId="0" applyNumberFormat="1" applyFont="1" applyFill="1" applyBorder="1" applyAlignment="1">
      <alignment horizontal="right" vertical="center"/>
    </xf>
    <xf numFmtId="3" fontId="16" fillId="0" borderId="8" xfId="1" applyNumberFormat="1" applyFont="1" applyFill="1" applyBorder="1" applyAlignment="1">
      <alignment vertical="center"/>
    </xf>
    <xf numFmtId="3" fontId="16" fillId="0" borderId="0" xfId="1" applyNumberFormat="1" applyFont="1" applyFill="1" applyBorder="1" applyAlignment="1">
      <alignment vertical="center"/>
    </xf>
    <xf numFmtId="3" fontId="16" fillId="0" borderId="21" xfId="1" applyNumberFormat="1" applyFont="1" applyFill="1" applyBorder="1" applyAlignment="1">
      <alignment vertical="center"/>
    </xf>
    <xf numFmtId="38" fontId="16" fillId="0" borderId="24" xfId="0" applyNumberFormat="1" applyFont="1" applyFill="1" applyBorder="1" applyAlignment="1">
      <alignment vertical="center"/>
    </xf>
    <xf numFmtId="38" fontId="16" fillId="0" borderId="0" xfId="0" applyNumberFormat="1" applyFont="1" applyFill="1" applyBorder="1" applyAlignment="1">
      <alignment vertical="center"/>
    </xf>
    <xf numFmtId="38" fontId="16" fillId="0" borderId="21" xfId="0" applyNumberFormat="1" applyFont="1" applyFill="1" applyBorder="1" applyAlignment="1">
      <alignment vertical="center"/>
    </xf>
    <xf numFmtId="38" fontId="16" fillId="0" borderId="24" xfId="1" applyFont="1" applyFill="1" applyBorder="1" applyAlignment="1">
      <alignment vertical="center"/>
    </xf>
    <xf numFmtId="38" fontId="16" fillId="0" borderId="0" xfId="1" applyFont="1" applyFill="1" applyBorder="1" applyAlignment="1">
      <alignment vertical="center"/>
    </xf>
    <xf numFmtId="3" fontId="16" fillId="0" borderId="8" xfId="1" applyNumberFormat="1" applyFont="1" applyFill="1" applyBorder="1" applyAlignment="1">
      <alignment horizontal="center" vertical="center"/>
    </xf>
    <xf numFmtId="3" fontId="16" fillId="0" borderId="0" xfId="1" applyNumberFormat="1" applyFont="1" applyFill="1" applyBorder="1" applyAlignment="1">
      <alignment horizontal="center" vertical="center"/>
    </xf>
    <xf numFmtId="3" fontId="16" fillId="0" borderId="21" xfId="1" applyNumberFormat="1" applyFont="1" applyFill="1" applyBorder="1" applyAlignment="1">
      <alignment horizontal="center" vertical="center"/>
    </xf>
    <xf numFmtId="38" fontId="16" fillId="0" borderId="24" xfId="0" applyNumberFormat="1" applyFont="1" applyFill="1" applyBorder="1" applyAlignment="1">
      <alignment horizontal="center" vertical="center"/>
    </xf>
    <xf numFmtId="38" fontId="16" fillId="0" borderId="0" xfId="0" applyNumberFormat="1" applyFont="1" applyFill="1" applyBorder="1" applyAlignment="1">
      <alignment horizontal="center" vertical="center"/>
    </xf>
    <xf numFmtId="38" fontId="16" fillId="0" borderId="21" xfId="0" applyNumberFormat="1" applyFont="1" applyFill="1" applyBorder="1" applyAlignment="1">
      <alignment horizontal="center" vertical="center"/>
    </xf>
    <xf numFmtId="38" fontId="16" fillId="0" borderId="24" xfId="1" applyFont="1" applyFill="1" applyBorder="1" applyAlignment="1">
      <alignment horizontal="center" vertical="center"/>
    </xf>
    <xf numFmtId="38" fontId="16" fillId="0" borderId="0" xfId="1" applyFont="1" applyFill="1" applyBorder="1" applyAlignment="1">
      <alignment horizontal="center" vertical="center"/>
    </xf>
    <xf numFmtId="176" fontId="16" fillId="5" borderId="6" xfId="2" applyNumberFormat="1" applyFont="1" applyFill="1" applyBorder="1" applyAlignment="1">
      <alignment horizontal="center" vertical="center"/>
    </xf>
    <xf numFmtId="176" fontId="16" fillId="0" borderId="6" xfId="2" applyNumberFormat="1" applyFont="1" applyFill="1" applyBorder="1" applyAlignment="1">
      <alignment horizontal="center" vertical="center"/>
    </xf>
    <xf numFmtId="38" fontId="16" fillId="5" borderId="26" xfId="0" applyNumberFormat="1" applyFont="1" applyFill="1" applyBorder="1" applyAlignment="1">
      <alignment vertical="center"/>
    </xf>
    <xf numFmtId="38" fontId="16" fillId="5" borderId="2" xfId="0" applyNumberFormat="1" applyFont="1" applyFill="1" applyBorder="1" applyAlignment="1">
      <alignment vertical="center"/>
    </xf>
    <xf numFmtId="38" fontId="16" fillId="5" borderId="27" xfId="0" applyNumberFormat="1" applyFont="1" applyFill="1" applyBorder="1" applyAlignment="1">
      <alignment vertical="center"/>
    </xf>
    <xf numFmtId="38" fontId="16" fillId="5" borderId="4" xfId="1" applyFont="1" applyFill="1" applyBorder="1" applyAlignment="1">
      <alignment horizontal="center" vertical="center"/>
    </xf>
    <xf numFmtId="38" fontId="16" fillId="5" borderId="26" xfId="0" applyNumberFormat="1" applyFont="1" applyFill="1" applyBorder="1" applyAlignment="1">
      <alignment horizontal="center" vertical="center"/>
    </xf>
    <xf numFmtId="38" fontId="16" fillId="5" borderId="2" xfId="0" applyNumberFormat="1" applyFont="1" applyFill="1" applyBorder="1" applyAlignment="1">
      <alignment horizontal="center" vertical="center"/>
    </xf>
    <xf numFmtId="38" fontId="16" fillId="5" borderId="27" xfId="0" applyNumberFormat="1" applyFont="1" applyFill="1" applyBorder="1" applyAlignment="1">
      <alignment horizontal="center" vertical="center"/>
    </xf>
    <xf numFmtId="38" fontId="16" fillId="0" borderId="4" xfId="1" applyFont="1" applyFill="1" applyBorder="1" applyAlignment="1">
      <alignment vertical="center"/>
    </xf>
    <xf numFmtId="38" fontId="16" fillId="0" borderId="2" xfId="1" applyFont="1" applyFill="1" applyBorder="1" applyAlignment="1">
      <alignment vertical="center"/>
    </xf>
    <xf numFmtId="38" fontId="16" fillId="0" borderId="27" xfId="1" applyFont="1" applyFill="1" applyBorder="1" applyAlignment="1">
      <alignment vertical="center"/>
    </xf>
    <xf numFmtId="38" fontId="16" fillId="0" borderId="26" xfId="1" applyFont="1" applyFill="1" applyBorder="1" applyAlignment="1">
      <alignment vertical="center"/>
    </xf>
    <xf numFmtId="38" fontId="16" fillId="0" borderId="4" xfId="1" applyFont="1" applyFill="1" applyBorder="1" applyAlignment="1">
      <alignment horizontal="center" vertical="center"/>
    </xf>
    <xf numFmtId="38" fontId="16" fillId="0" borderId="2" xfId="1" applyFont="1" applyFill="1" applyBorder="1" applyAlignment="1">
      <alignment horizontal="center" vertical="center"/>
    </xf>
    <xf numFmtId="38" fontId="16" fillId="0" borderId="27" xfId="1" applyFont="1" applyFill="1" applyBorder="1" applyAlignment="1">
      <alignment horizontal="center" vertical="center"/>
    </xf>
    <xf numFmtId="38" fontId="16" fillId="0" borderId="26" xfId="1" applyFont="1" applyFill="1" applyBorder="1" applyAlignment="1">
      <alignment horizontal="center" vertical="center"/>
    </xf>
    <xf numFmtId="37" fontId="16" fillId="5" borderId="8" xfId="1" applyNumberFormat="1" applyFont="1" applyFill="1" applyBorder="1" applyAlignment="1">
      <alignment vertical="center"/>
    </xf>
    <xf numFmtId="37" fontId="16" fillId="5" borderId="0" xfId="1" applyNumberFormat="1" applyFont="1" applyFill="1" applyBorder="1" applyAlignment="1">
      <alignment vertical="center"/>
    </xf>
    <xf numFmtId="37" fontId="16" fillId="5" borderId="21" xfId="1" applyNumberFormat="1" applyFont="1" applyFill="1" applyBorder="1" applyAlignment="1">
      <alignment vertical="center"/>
    </xf>
    <xf numFmtId="37" fontId="16" fillId="5" borderId="24" xfId="0" applyNumberFormat="1" applyFont="1" applyFill="1" applyBorder="1" applyAlignment="1">
      <alignment vertical="center"/>
    </xf>
    <xf numFmtId="37" fontId="16" fillId="5" borderId="0" xfId="0" applyNumberFormat="1" applyFont="1" applyFill="1" applyBorder="1" applyAlignment="1">
      <alignment vertical="center"/>
    </xf>
    <xf numFmtId="37" fontId="16" fillId="5" borderId="21" xfId="0" applyNumberFormat="1" applyFont="1" applyFill="1" applyBorder="1" applyAlignment="1">
      <alignment vertical="center"/>
    </xf>
    <xf numFmtId="37" fontId="16" fillId="5" borderId="24" xfId="1" applyNumberFormat="1" applyFont="1" applyFill="1" applyBorder="1" applyAlignment="1">
      <alignment vertical="center"/>
    </xf>
    <xf numFmtId="37" fontId="16" fillId="5" borderId="8" xfId="1" applyNumberFormat="1" applyFont="1" applyFill="1" applyBorder="1" applyAlignment="1">
      <alignment horizontal="center" vertical="center"/>
    </xf>
    <xf numFmtId="37" fontId="16" fillId="5" borderId="0" xfId="1" applyNumberFormat="1" applyFont="1" applyFill="1" applyBorder="1" applyAlignment="1">
      <alignment horizontal="center" vertical="center"/>
    </xf>
    <xf numFmtId="37" fontId="16" fillId="5" borderId="21" xfId="1" applyNumberFormat="1" applyFont="1" applyFill="1" applyBorder="1" applyAlignment="1">
      <alignment horizontal="center" vertical="center"/>
    </xf>
    <xf numFmtId="37" fontId="16" fillId="5" borderId="24" xfId="0" applyNumberFormat="1" applyFont="1" applyFill="1" applyBorder="1" applyAlignment="1">
      <alignment horizontal="center" vertical="center"/>
    </xf>
    <xf numFmtId="37" fontId="16" fillId="5" borderId="0" xfId="0" applyNumberFormat="1" applyFont="1" applyFill="1" applyBorder="1" applyAlignment="1">
      <alignment horizontal="center" vertical="center"/>
    </xf>
    <xf numFmtId="37" fontId="16" fillId="5" borderId="21" xfId="0" applyNumberFormat="1" applyFont="1" applyFill="1" applyBorder="1" applyAlignment="1">
      <alignment horizontal="center" vertical="center"/>
    </xf>
    <xf numFmtId="37" fontId="16" fillId="5" borderId="24" xfId="1" applyNumberFormat="1" applyFont="1" applyFill="1" applyBorder="1" applyAlignment="1">
      <alignment horizontal="center" vertical="center"/>
    </xf>
    <xf numFmtId="38" fontId="16" fillId="0" borderId="8" xfId="1" applyFont="1" applyFill="1" applyBorder="1" applyAlignment="1">
      <alignment vertical="center"/>
    </xf>
    <xf numFmtId="38" fontId="16" fillId="0" borderId="21" xfId="1" applyFont="1" applyFill="1" applyBorder="1" applyAlignment="1">
      <alignment vertical="center"/>
    </xf>
    <xf numFmtId="38" fontId="16" fillId="0" borderId="8" xfId="1" applyFont="1" applyFill="1" applyBorder="1" applyAlignment="1">
      <alignment horizontal="center" vertical="center"/>
    </xf>
    <xf numFmtId="38" fontId="16" fillId="0" borderId="21" xfId="1" applyFont="1" applyFill="1" applyBorder="1" applyAlignment="1">
      <alignment horizontal="center" vertical="center"/>
    </xf>
    <xf numFmtId="3" fontId="16" fillId="0" borderId="24" xfId="0" applyNumberFormat="1" applyFont="1" applyFill="1" applyBorder="1" applyAlignment="1">
      <alignment vertical="center"/>
    </xf>
    <xf numFmtId="3" fontId="16" fillId="0" borderId="0" xfId="0" applyNumberFormat="1" applyFont="1" applyFill="1" applyBorder="1" applyAlignment="1">
      <alignment vertical="center"/>
    </xf>
    <xf numFmtId="3" fontId="16" fillId="0" borderId="21" xfId="0" applyNumberFormat="1" applyFont="1" applyFill="1" applyBorder="1" applyAlignment="1">
      <alignment vertical="center"/>
    </xf>
    <xf numFmtId="3" fontId="16" fillId="0" borderId="24" xfId="1" applyNumberFormat="1" applyFont="1" applyFill="1" applyBorder="1" applyAlignment="1">
      <alignment vertical="center"/>
    </xf>
    <xf numFmtId="3" fontId="16" fillId="0" borderId="24"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3" fontId="16" fillId="0" borderId="24" xfId="1" applyNumberFormat="1" applyFont="1" applyFill="1" applyBorder="1" applyAlignment="1">
      <alignment horizontal="center" vertical="center"/>
    </xf>
    <xf numFmtId="37" fontId="16" fillId="0" borderId="6" xfId="1" applyNumberFormat="1" applyFont="1" applyFill="1" applyBorder="1" applyAlignment="1">
      <alignment vertical="center"/>
    </xf>
    <xf numFmtId="37" fontId="16" fillId="0" borderId="1" xfId="1" applyNumberFormat="1" applyFont="1" applyFill="1" applyBorder="1" applyAlignment="1">
      <alignment vertical="center"/>
    </xf>
    <xf numFmtId="37" fontId="16" fillId="0" borderId="22" xfId="1" applyNumberFormat="1" applyFont="1" applyFill="1" applyBorder="1" applyAlignment="1">
      <alignment vertical="center"/>
    </xf>
    <xf numFmtId="37" fontId="16" fillId="0" borderId="25" xfId="1" applyNumberFormat="1" applyFont="1" applyFill="1" applyBorder="1" applyAlignment="1">
      <alignment vertical="center"/>
    </xf>
    <xf numFmtId="37" fontId="16" fillId="0" borderId="25" xfId="0" applyNumberFormat="1" applyFont="1" applyFill="1" applyBorder="1" applyAlignment="1">
      <alignment vertical="center"/>
    </xf>
    <xf numFmtId="37" fontId="16" fillId="0" borderId="1" xfId="0" applyNumberFormat="1" applyFont="1" applyFill="1" applyBorder="1" applyAlignment="1">
      <alignment vertical="center"/>
    </xf>
    <xf numFmtId="37" fontId="16" fillId="0" borderId="22" xfId="0" applyNumberFormat="1" applyFont="1" applyFill="1" applyBorder="1" applyAlignment="1">
      <alignment vertical="center"/>
    </xf>
    <xf numFmtId="37" fontId="16" fillId="0" borderId="25" xfId="1" applyNumberFormat="1" applyFont="1" applyFill="1" applyBorder="1" applyAlignment="1">
      <alignment horizontal="center" vertical="center"/>
    </xf>
    <xf numFmtId="37" fontId="16" fillId="0" borderId="1" xfId="1" applyNumberFormat="1" applyFont="1" applyFill="1" applyBorder="1" applyAlignment="1">
      <alignment horizontal="center" vertical="center"/>
    </xf>
    <xf numFmtId="37" fontId="16" fillId="0" borderId="22" xfId="1" applyNumberFormat="1" applyFont="1" applyFill="1" applyBorder="1" applyAlignment="1">
      <alignment horizontal="center" vertical="center"/>
    </xf>
    <xf numFmtId="37" fontId="16" fillId="0" borderId="25" xfId="0" applyNumberFormat="1" applyFont="1" applyFill="1" applyBorder="1" applyAlignment="1">
      <alignment horizontal="center" vertical="center"/>
    </xf>
    <xf numFmtId="37" fontId="16" fillId="0" borderId="1" xfId="0" applyNumberFormat="1" applyFont="1" applyFill="1" applyBorder="1" applyAlignment="1">
      <alignment horizontal="center" vertical="center"/>
    </xf>
    <xf numFmtId="37" fontId="16" fillId="0" borderId="22" xfId="0" applyNumberFormat="1" applyFont="1" applyFill="1" applyBorder="1" applyAlignment="1">
      <alignment horizontal="center" vertic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176" fontId="16" fillId="5" borderId="8" xfId="2" applyNumberFormat="1" applyFont="1" applyFill="1" applyBorder="1" applyAlignment="1">
      <alignment horizontal="center" vertical="center"/>
    </xf>
    <xf numFmtId="37" fontId="16" fillId="0" borderId="6" xfId="1" applyNumberFormat="1" applyFont="1" applyFill="1" applyBorder="1" applyAlignment="1">
      <alignment horizontal="center"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0" xfId="0" applyFont="1" applyFill="1" applyBorder="1" applyAlignment="1">
      <alignment vertical="center"/>
    </xf>
    <xf numFmtId="0" fontId="16" fillId="0" borderId="0" xfId="0" applyFont="1" applyFill="1" applyBorder="1" applyAlignment="1">
      <alignmen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5"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5" borderId="1" xfId="0" applyFont="1" applyFill="1" applyBorder="1" applyAlignment="1">
      <alignment horizontal="right" vertical="center"/>
    </xf>
    <xf numFmtId="0" fontId="16" fillId="5" borderId="7" xfId="0" applyFont="1" applyFill="1" applyBorder="1" applyAlignment="1">
      <alignment horizontal="right" vertical="center"/>
    </xf>
    <xf numFmtId="0" fontId="16" fillId="5" borderId="0" xfId="0" applyFont="1" applyFill="1" applyBorder="1" applyAlignment="1">
      <alignment horizontal="right" vertical="center"/>
    </xf>
    <xf numFmtId="0" fontId="16" fillId="5" borderId="9" xfId="0" applyFont="1" applyFill="1" applyBorder="1" applyAlignment="1">
      <alignment horizontal="right" vertical="center"/>
    </xf>
    <xf numFmtId="0" fontId="16" fillId="0" borderId="0" xfId="0" applyFont="1" applyBorder="1" applyAlignment="1">
      <alignment horizontal="right" vertical="center"/>
    </xf>
    <xf numFmtId="0" fontId="16" fillId="0" borderId="9" xfId="0" applyFont="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7" borderId="0" xfId="0" applyFont="1" applyFill="1" applyBorder="1" applyAlignment="1">
      <alignment horizontal="right" vertical="center"/>
    </xf>
    <xf numFmtId="0" fontId="16" fillId="7" borderId="9" xfId="0" applyFont="1" applyFill="1" applyBorder="1" applyAlignment="1">
      <alignment horizontal="right" vertical="center"/>
    </xf>
    <xf numFmtId="0" fontId="18" fillId="0" borderId="0" xfId="0" applyFont="1" applyFill="1" applyBorder="1" applyAlignment="1">
      <alignment horizontal="left" vertical="top" wrapText="1"/>
    </xf>
    <xf numFmtId="0" fontId="16" fillId="6" borderId="0" xfId="0" applyFont="1" applyFill="1" applyBorder="1" applyAlignment="1">
      <alignment horizontal="right" vertical="center"/>
    </xf>
    <xf numFmtId="0" fontId="16" fillId="6" borderId="9" xfId="0"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9" fillId="3" borderId="0" xfId="0" applyFont="1" applyFill="1" applyAlignment="1">
      <alignment horizontal="center" vertical="center"/>
    </xf>
    <xf numFmtId="0" fontId="9"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62"/>
      <color rgb="FF00BBDC"/>
      <color rgb="FF53E6FF"/>
      <color rgb="FFC5F6FF"/>
      <color rgb="FFD0DF00"/>
      <color rgb="FFFB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7</xdr:col>
      <xdr:colOff>485775</xdr:colOff>
      <xdr:row>23</xdr:row>
      <xdr:rowOff>15875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showRuler="0" view="pageBreakPreview" topLeftCell="A40" zoomScaleNormal="100" zoomScaleSheetLayoutView="100" workbookViewId="0">
      <selection activeCell="AO28" sqref="AO28"/>
    </sheetView>
  </sheetViews>
  <sheetFormatPr defaultColWidth="0.90625" defaultRowHeight="15"/>
  <cols>
    <col min="1" max="1" width="3.26953125" style="31" bestFit="1" customWidth="1"/>
    <col min="2" max="2" width="15.6328125" style="33" customWidth="1"/>
    <col min="3" max="3" width="10.36328125" style="31" customWidth="1"/>
    <col min="4" max="27" width="3.08984375" style="31" customWidth="1"/>
    <col min="28" max="16384" width="0.90625" style="31"/>
  </cols>
  <sheetData>
    <row r="1" spans="1:27" ht="36" hidden="1" customHeight="1">
      <c r="A1" s="357" t="s">
        <v>551</v>
      </c>
      <c r="B1" s="358"/>
      <c r="C1" s="358"/>
      <c r="D1" s="203" t="s">
        <v>279</v>
      </c>
      <c r="E1" s="203"/>
      <c r="F1" s="203"/>
      <c r="G1" s="30"/>
      <c r="H1" s="30"/>
      <c r="I1" s="30"/>
      <c r="J1" s="30"/>
      <c r="K1" s="30"/>
      <c r="L1" s="30"/>
      <c r="M1" s="30"/>
      <c r="N1" s="30"/>
      <c r="O1" s="30"/>
      <c r="P1" s="30"/>
      <c r="Q1" s="30"/>
      <c r="R1" s="30"/>
      <c r="S1" s="30"/>
      <c r="T1" s="30"/>
      <c r="U1" s="30"/>
      <c r="V1" s="30"/>
      <c r="W1" s="30"/>
      <c r="X1" s="30"/>
      <c r="Y1" s="30"/>
      <c r="Z1" s="30"/>
      <c r="AA1" s="30"/>
    </row>
    <row r="2" spans="1:27" ht="11.25" hidden="1" customHeight="1">
      <c r="A2" s="32"/>
      <c r="D2" s="34"/>
    </row>
    <row r="3" spans="1:27">
      <c r="A3" s="35" t="s">
        <v>272</v>
      </c>
      <c r="B3" s="36" t="str">
        <f>IF($D$1="日本語",VLOOKUP(1,Sheet3!$A:$C,2,FALSE),VLOOKUP(1,Sheet3!$A:$C,3,FALSE))</f>
        <v>連結ハイライト</v>
      </c>
      <c r="C3" s="36"/>
      <c r="D3" s="34"/>
      <c r="P3" s="32"/>
      <c r="Q3" s="32"/>
      <c r="R3" s="32"/>
      <c r="S3" s="32"/>
      <c r="T3" s="32"/>
      <c r="U3" s="32"/>
      <c r="V3" s="32"/>
      <c r="W3" s="32"/>
      <c r="X3" s="32"/>
      <c r="Y3" s="32"/>
      <c r="Z3" s="32"/>
      <c r="AA3" s="32"/>
    </row>
    <row r="4" spans="1:27" ht="11.9" customHeight="1">
      <c r="A4" s="359" t="str">
        <f>IF($D$1="日本語",VLOOKUP(271,Sheet3!$A:$C,2,FALSE),VLOOKUP(271,Sheet3!$A:$C,3,FALSE))</f>
        <v>単位：百万円</v>
      </c>
      <c r="B4" s="359"/>
      <c r="C4" s="359"/>
      <c r="D4" s="234" t="str">
        <f>IF($D$1="日本語",VLOOKUP(3,Sheet3!$E:$G,2,FALSE),VLOOKUP(3,Sheet3!$E:$G,3,FALSE))</f>
        <v>2021年12月期</v>
      </c>
      <c r="E4" s="235"/>
      <c r="F4" s="235"/>
      <c r="G4" s="235"/>
      <c r="H4" s="235"/>
      <c r="I4" s="235"/>
      <c r="J4" s="235"/>
      <c r="K4" s="235"/>
      <c r="L4" s="235"/>
      <c r="M4" s="235"/>
      <c r="N4" s="235"/>
      <c r="O4" s="235"/>
      <c r="P4" s="234" t="s">
        <v>586</v>
      </c>
      <c r="Q4" s="235"/>
      <c r="R4" s="235"/>
      <c r="S4" s="235"/>
      <c r="T4" s="235"/>
      <c r="U4" s="235"/>
      <c r="V4" s="235"/>
      <c r="W4" s="235"/>
      <c r="X4" s="235"/>
      <c r="Y4" s="235"/>
      <c r="Z4" s="235"/>
      <c r="AA4" s="235"/>
    </row>
    <row r="5" spans="1:27" ht="11.9" customHeight="1">
      <c r="A5" s="360"/>
      <c r="B5" s="360"/>
      <c r="C5" s="360"/>
      <c r="D5" s="236" t="str">
        <f>IF($D$1="日本語",VLOOKUP(241,Sheet3!$A:$C,2,FALSE),VLOOKUP(241,Sheet3!$A:$C,3,FALSE))</f>
        <v>上期</v>
      </c>
      <c r="E5" s="237"/>
      <c r="F5" s="237"/>
      <c r="G5" s="238"/>
      <c r="H5" s="239" t="str">
        <f>IF($D$1="日本語",VLOOKUP(242,Sheet3!$A:$C,2,FALSE),VLOOKUP(242,Sheet3!$A:$C,3,FALSE))</f>
        <v>下期</v>
      </c>
      <c r="I5" s="237"/>
      <c r="J5" s="237"/>
      <c r="K5" s="237"/>
      <c r="L5" s="239" t="str">
        <f>IF($D$1="日本語",VLOOKUP(243,Sheet3!$A:$C,2,FALSE),VLOOKUP(243,Sheet3!$A:$C,3,FALSE))</f>
        <v>通期</v>
      </c>
      <c r="M5" s="237"/>
      <c r="N5" s="237"/>
      <c r="O5" s="237"/>
      <c r="P5" s="236" t="str">
        <f>IF($D$1="日本語",VLOOKUP(241,Sheet3!$A:$C,2,FALSE),VLOOKUP(241,Sheet3!$A:$C,3,FALSE))</f>
        <v>上期</v>
      </c>
      <c r="Q5" s="237"/>
      <c r="R5" s="237"/>
      <c r="S5" s="238"/>
      <c r="T5" s="239" t="str">
        <f>IF($D$1="日本語",VLOOKUP(242,Sheet3!$A:$C,2,FALSE),VLOOKUP(242,Sheet3!$A:$C,3,FALSE))</f>
        <v>下期</v>
      </c>
      <c r="U5" s="237"/>
      <c r="V5" s="237"/>
      <c r="W5" s="237"/>
      <c r="X5" s="239" t="str">
        <f>IF($D$1="日本語",VLOOKUP(243,Sheet3!$A:$C,2,FALSE),VLOOKUP(243,Sheet3!$A:$C,3,FALSE))</f>
        <v>通期</v>
      </c>
      <c r="Y5" s="237"/>
      <c r="Z5" s="237"/>
      <c r="AA5" s="237"/>
    </row>
    <row r="6" spans="1:27" ht="11.9" customHeight="1">
      <c r="A6" s="361" t="str">
        <f>IF($D$1="日本語",VLOOKUP(9,Sheet3!$A:$C,2,FALSE),VLOOKUP(9,Sheet3!$A:$C,3,FALSE))</f>
        <v>売上高</v>
      </c>
      <c r="B6" s="361"/>
      <c r="C6" s="361"/>
      <c r="D6" s="249">
        <v>209478</v>
      </c>
      <c r="E6" s="250"/>
      <c r="F6" s="250"/>
      <c r="G6" s="251"/>
      <c r="H6" s="252">
        <f>L6-D6</f>
        <v>194604</v>
      </c>
      <c r="I6" s="250"/>
      <c r="J6" s="250"/>
      <c r="K6" s="251"/>
      <c r="L6" s="252">
        <v>404082</v>
      </c>
      <c r="M6" s="250"/>
      <c r="N6" s="250"/>
      <c r="O6" s="250"/>
      <c r="P6" s="306" t="s">
        <v>271</v>
      </c>
      <c r="Q6" s="248"/>
      <c r="R6" s="248"/>
      <c r="S6" s="253"/>
      <c r="T6" s="247" t="s">
        <v>271</v>
      </c>
      <c r="U6" s="248"/>
      <c r="V6" s="248"/>
      <c r="W6" s="253"/>
      <c r="X6" s="247" t="s">
        <v>271</v>
      </c>
      <c r="Y6" s="248"/>
      <c r="Z6" s="248"/>
      <c r="AA6" s="248"/>
    </row>
    <row r="7" spans="1:27" ht="11.9" customHeight="1">
      <c r="A7" s="362" t="str">
        <f>IF($D$1="日本語",VLOOKUP(10,Sheet3!$A:$C,2,FALSE),VLOOKUP(10,Sheet3!$A:$C,3,FALSE))</f>
        <v>営業利益</v>
      </c>
      <c r="B7" s="362"/>
      <c r="C7" s="362"/>
      <c r="D7" s="285">
        <v>23993</v>
      </c>
      <c r="E7" s="286"/>
      <c r="F7" s="286"/>
      <c r="G7" s="287"/>
      <c r="H7" s="339">
        <f t="shared" ref="H7" si="0">L7-D7</f>
        <v>-2048</v>
      </c>
      <c r="I7" s="286"/>
      <c r="J7" s="286"/>
      <c r="K7" s="287"/>
      <c r="L7" s="339">
        <v>21945</v>
      </c>
      <c r="M7" s="286"/>
      <c r="N7" s="286"/>
      <c r="O7" s="286"/>
      <c r="P7" s="293" t="s">
        <v>271</v>
      </c>
      <c r="Q7" s="294"/>
      <c r="R7" s="294"/>
      <c r="S7" s="295"/>
      <c r="T7" s="343" t="s">
        <v>271</v>
      </c>
      <c r="U7" s="294"/>
      <c r="V7" s="294"/>
      <c r="W7" s="295"/>
      <c r="X7" s="343" t="s">
        <v>271</v>
      </c>
      <c r="Y7" s="294"/>
      <c r="Z7" s="294"/>
      <c r="AA7" s="294"/>
    </row>
    <row r="8" spans="1:27" ht="11.9" customHeight="1">
      <c r="A8" s="361" t="str">
        <f>IF($D$1="日本語",VLOOKUP(11,Sheet3!$A:$C,2,FALSE),VLOOKUP(11,Sheet3!$A:$C,3,FALSE))</f>
        <v>営業利益率</v>
      </c>
      <c r="B8" s="361"/>
      <c r="C8" s="361"/>
      <c r="D8" s="268">
        <f>D7/D6</f>
        <v>0.11453708742684196</v>
      </c>
      <c r="E8" s="269"/>
      <c r="F8" s="269"/>
      <c r="G8" s="270"/>
      <c r="H8" s="271">
        <f>H7/H6</f>
        <v>-1.0523935787548046E-2</v>
      </c>
      <c r="I8" s="269"/>
      <c r="J8" s="269"/>
      <c r="K8" s="270"/>
      <c r="L8" s="271">
        <v>5.4308283962166096E-2</v>
      </c>
      <c r="M8" s="269"/>
      <c r="N8" s="269"/>
      <c r="O8" s="269"/>
      <c r="P8" s="364" t="s">
        <v>271</v>
      </c>
      <c r="Q8" s="273"/>
      <c r="R8" s="273"/>
      <c r="S8" s="274"/>
      <c r="T8" s="272" t="s">
        <v>271</v>
      </c>
      <c r="U8" s="273"/>
      <c r="V8" s="273"/>
      <c r="W8" s="274"/>
      <c r="X8" s="272" t="s">
        <v>271</v>
      </c>
      <c r="Y8" s="273"/>
      <c r="Z8" s="273"/>
      <c r="AA8" s="273"/>
    </row>
    <row r="9" spans="1:27" ht="11.9" customHeight="1">
      <c r="A9" s="363" t="str">
        <f>IF($D$1="日本語",VLOOKUP(12,Sheet3!$A:$C,2,FALSE),VLOOKUP(12,Sheet3!$A:$C,3,FALSE))</f>
        <v>親会社株主に帰属する当期純利益</v>
      </c>
      <c r="B9" s="363"/>
      <c r="C9" s="363"/>
      <c r="D9" s="344">
        <v>12350</v>
      </c>
      <c r="E9" s="345"/>
      <c r="F9" s="345"/>
      <c r="G9" s="346"/>
      <c r="H9" s="347">
        <f t="shared" ref="H9" si="1">L9-D9</f>
        <v>-2948</v>
      </c>
      <c r="I9" s="345"/>
      <c r="J9" s="345"/>
      <c r="K9" s="346"/>
      <c r="L9" s="347">
        <v>9402</v>
      </c>
      <c r="M9" s="345"/>
      <c r="N9" s="345"/>
      <c r="O9" s="345"/>
      <c r="P9" s="365" t="s">
        <v>271</v>
      </c>
      <c r="Q9" s="352"/>
      <c r="R9" s="352"/>
      <c r="S9" s="353"/>
      <c r="T9" s="351" t="s">
        <v>271</v>
      </c>
      <c r="U9" s="352"/>
      <c r="V9" s="352"/>
      <c r="W9" s="353"/>
      <c r="X9" s="351" t="s">
        <v>271</v>
      </c>
      <c r="Y9" s="352"/>
      <c r="Z9" s="352"/>
      <c r="AA9" s="352"/>
    </row>
    <row r="10" spans="1:27" ht="9.75" customHeight="1">
      <c r="A10" s="37"/>
      <c r="B10" s="38"/>
      <c r="C10" s="39"/>
      <c r="D10" s="40"/>
      <c r="E10" s="43"/>
      <c r="F10" s="43"/>
      <c r="G10" s="43"/>
      <c r="H10" s="43"/>
      <c r="I10" s="43"/>
      <c r="J10" s="43"/>
      <c r="K10" s="43"/>
      <c r="L10" s="43"/>
      <c r="M10" s="43"/>
      <c r="N10" s="43"/>
      <c r="O10" s="43"/>
      <c r="P10" s="40"/>
      <c r="Q10" s="43"/>
      <c r="R10" s="43"/>
      <c r="S10" s="43"/>
      <c r="T10" s="43"/>
      <c r="U10" s="43"/>
      <c r="V10" s="43"/>
      <c r="W10" s="43"/>
      <c r="X10" s="43"/>
      <c r="Y10" s="43"/>
      <c r="Z10" s="43"/>
      <c r="AA10" s="43"/>
    </row>
    <row r="11" spans="1:27" ht="11.9" customHeight="1">
      <c r="A11" s="359" t="str">
        <f>IF($D$1="日本語",VLOOKUP(271,Sheet3!$A:$C,2,FALSE),VLOOKUP(271,Sheet3!$A:$C,3,FALSE))</f>
        <v>単位：百万円</v>
      </c>
      <c r="B11" s="359"/>
      <c r="C11" s="366"/>
      <c r="D11" s="234" t="str">
        <f>IF($D$1="日本語",VLOOKUP(3,Sheet3!$E:$G,2,FALSE),VLOOKUP(3,Sheet3!$E:$G,3,FALSE))</f>
        <v>2021年12月期</v>
      </c>
      <c r="E11" s="235"/>
      <c r="F11" s="235"/>
      <c r="G11" s="235"/>
      <c r="H11" s="235"/>
      <c r="I11" s="235"/>
      <c r="J11" s="235"/>
      <c r="K11" s="235"/>
      <c r="L11" s="235"/>
      <c r="M11" s="235"/>
      <c r="N11" s="235"/>
      <c r="O11" s="235"/>
      <c r="P11" s="234" t="str">
        <f>P4</f>
        <v>2022年12月期</v>
      </c>
      <c r="Q11" s="235"/>
      <c r="R11" s="235"/>
      <c r="S11" s="235"/>
      <c r="T11" s="235"/>
      <c r="U11" s="235"/>
      <c r="V11" s="235"/>
      <c r="W11" s="235"/>
      <c r="X11" s="235"/>
      <c r="Y11" s="235"/>
      <c r="Z11" s="235"/>
      <c r="AA11" s="235"/>
    </row>
    <row r="12" spans="1:27" ht="11.9" customHeight="1">
      <c r="A12" s="360"/>
      <c r="B12" s="360"/>
      <c r="C12" s="367"/>
      <c r="D12" s="236" t="s">
        <v>2</v>
      </c>
      <c r="E12" s="237"/>
      <c r="F12" s="238"/>
      <c r="G12" s="239" t="s">
        <v>3</v>
      </c>
      <c r="H12" s="237"/>
      <c r="I12" s="238"/>
      <c r="J12" s="239" t="s">
        <v>4</v>
      </c>
      <c r="K12" s="237"/>
      <c r="L12" s="238"/>
      <c r="M12" s="239" t="s">
        <v>5</v>
      </c>
      <c r="N12" s="237"/>
      <c r="O12" s="237"/>
      <c r="P12" s="236" t="s">
        <v>2</v>
      </c>
      <c r="Q12" s="237"/>
      <c r="R12" s="238"/>
      <c r="S12" s="239" t="s">
        <v>3</v>
      </c>
      <c r="T12" s="237"/>
      <c r="U12" s="238"/>
      <c r="V12" s="239" t="s">
        <v>4</v>
      </c>
      <c r="W12" s="237"/>
      <c r="X12" s="238"/>
      <c r="Y12" s="239" t="s">
        <v>5</v>
      </c>
      <c r="Z12" s="237"/>
      <c r="AA12" s="237"/>
    </row>
    <row r="13" spans="1:27" ht="11.9" customHeight="1">
      <c r="A13" s="361" t="str">
        <f>IF($D$1="日本語",VLOOKUP(9,Sheet3!$A:$C,2,FALSE),VLOOKUP(9,Sheet3!$A:$C,3,FALSE))</f>
        <v>売上高</v>
      </c>
      <c r="B13" s="361"/>
      <c r="C13" s="361"/>
      <c r="D13" s="249">
        <v>106549</v>
      </c>
      <c r="E13" s="250"/>
      <c r="F13" s="251"/>
      <c r="G13" s="252">
        <f>D6-D13</f>
        <v>102929</v>
      </c>
      <c r="H13" s="250"/>
      <c r="I13" s="251"/>
      <c r="J13" s="252">
        <f>322207-G13-D13</f>
        <v>112729</v>
      </c>
      <c r="K13" s="250"/>
      <c r="L13" s="251"/>
      <c r="M13" s="252">
        <f>L6-D13-G13-J13</f>
        <v>81875</v>
      </c>
      <c r="N13" s="250"/>
      <c r="O13" s="250"/>
      <c r="P13" s="249">
        <v>105329</v>
      </c>
      <c r="Q13" s="250"/>
      <c r="R13" s="251"/>
      <c r="S13" s="247" t="s">
        <v>587</v>
      </c>
      <c r="T13" s="248"/>
      <c r="U13" s="253"/>
      <c r="V13" s="247" t="s">
        <v>271</v>
      </c>
      <c r="W13" s="248"/>
      <c r="X13" s="253"/>
      <c r="Y13" s="247" t="s">
        <v>271</v>
      </c>
      <c r="Z13" s="248"/>
      <c r="AA13" s="248"/>
    </row>
    <row r="14" spans="1:27" ht="11.9" customHeight="1">
      <c r="A14" s="362" t="str">
        <f>IF($D$1="日本語",VLOOKUP(10,Sheet3!$A:$C,2,FALSE),VLOOKUP(10,Sheet3!$A:$C,3,FALSE))</f>
        <v>営業利益</v>
      </c>
      <c r="B14" s="362"/>
      <c r="C14" s="362"/>
      <c r="D14" s="240">
        <v>14604</v>
      </c>
      <c r="E14" s="241"/>
      <c r="F14" s="242"/>
      <c r="G14" s="243">
        <f>D7-D14</f>
        <v>9389</v>
      </c>
      <c r="H14" s="241"/>
      <c r="I14" s="242"/>
      <c r="J14" s="243">
        <f>35785-G14-D14</f>
        <v>11792</v>
      </c>
      <c r="K14" s="241"/>
      <c r="L14" s="242"/>
      <c r="M14" s="243">
        <f>L7-D14-G14-J14</f>
        <v>-13840</v>
      </c>
      <c r="N14" s="241"/>
      <c r="O14" s="241"/>
      <c r="P14" s="240">
        <v>10057</v>
      </c>
      <c r="Q14" s="241"/>
      <c r="R14" s="242"/>
      <c r="S14" s="244" t="s">
        <v>271</v>
      </c>
      <c r="T14" s="245"/>
      <c r="U14" s="246"/>
      <c r="V14" s="244" t="s">
        <v>271</v>
      </c>
      <c r="W14" s="245"/>
      <c r="X14" s="246"/>
      <c r="Y14" s="244" t="s">
        <v>271</v>
      </c>
      <c r="Z14" s="245"/>
      <c r="AA14" s="245"/>
    </row>
    <row r="15" spans="1:27" ht="11.9" customHeight="1">
      <c r="A15" s="361" t="str">
        <f>IF($D$1="日本語",VLOOKUP(11,Sheet3!$A:$C,2,FALSE),VLOOKUP(11,Sheet3!$A:$C,3,FALSE))</f>
        <v>営業利益率</v>
      </c>
      <c r="B15" s="361"/>
      <c r="C15" s="361"/>
      <c r="D15" s="268">
        <f>D14/D13</f>
        <v>0.13706369839228899</v>
      </c>
      <c r="E15" s="269"/>
      <c r="F15" s="270"/>
      <c r="G15" s="271">
        <f>G14/G13</f>
        <v>9.1218218383545935E-2</v>
      </c>
      <c r="H15" s="269"/>
      <c r="I15" s="270"/>
      <c r="J15" s="271">
        <f>J14/J13</f>
        <v>0.10460484879667166</v>
      </c>
      <c r="K15" s="269"/>
      <c r="L15" s="270"/>
      <c r="M15" s="271">
        <f>M14/M13</f>
        <v>-0.16903816793893131</v>
      </c>
      <c r="N15" s="269"/>
      <c r="O15" s="269"/>
      <c r="P15" s="268">
        <f>P14/P13</f>
        <v>9.5481776149018788E-2</v>
      </c>
      <c r="Q15" s="269"/>
      <c r="R15" s="270"/>
      <c r="S15" s="272" t="s">
        <v>271</v>
      </c>
      <c r="T15" s="273"/>
      <c r="U15" s="274"/>
      <c r="V15" s="272" t="s">
        <v>271</v>
      </c>
      <c r="W15" s="273"/>
      <c r="X15" s="274"/>
      <c r="Y15" s="272" t="s">
        <v>271</v>
      </c>
      <c r="Z15" s="273"/>
      <c r="AA15" s="273"/>
    </row>
    <row r="16" spans="1:27" ht="11.9" customHeight="1">
      <c r="A16" s="363" t="str">
        <f>IF($D$1="日本語",VLOOKUP(12,Sheet3!$A:$C,2,FALSE),VLOOKUP(12,Sheet3!$A:$C,3,FALSE))</f>
        <v>親会社株主に帰属する当期純利益</v>
      </c>
      <c r="B16" s="363"/>
      <c r="C16" s="363"/>
      <c r="D16" s="344">
        <v>10485</v>
      </c>
      <c r="E16" s="345"/>
      <c r="F16" s="346"/>
      <c r="G16" s="347">
        <f>D9-D16</f>
        <v>1865</v>
      </c>
      <c r="H16" s="345"/>
      <c r="I16" s="346"/>
      <c r="J16" s="348">
        <f>19073-G16-D16</f>
        <v>6723</v>
      </c>
      <c r="K16" s="349"/>
      <c r="L16" s="350"/>
      <c r="M16" s="347">
        <f>L9-D16-G16-J16</f>
        <v>-9671</v>
      </c>
      <c r="N16" s="345"/>
      <c r="O16" s="345"/>
      <c r="P16" s="344">
        <v>8786</v>
      </c>
      <c r="Q16" s="345"/>
      <c r="R16" s="346"/>
      <c r="S16" s="351" t="s">
        <v>271</v>
      </c>
      <c r="T16" s="352"/>
      <c r="U16" s="353"/>
      <c r="V16" s="354" t="s">
        <v>271</v>
      </c>
      <c r="W16" s="355"/>
      <c r="X16" s="356"/>
      <c r="Y16" s="351" t="s">
        <v>271</v>
      </c>
      <c r="Z16" s="352"/>
      <c r="AA16" s="352"/>
    </row>
    <row r="17" spans="1:27" ht="9.75" customHeight="1">
      <c r="A17" s="32"/>
      <c r="B17" s="42"/>
      <c r="C17" s="41"/>
      <c r="D17" s="43"/>
      <c r="E17" s="43"/>
      <c r="F17" s="43"/>
      <c r="G17" s="43"/>
      <c r="H17" s="43"/>
      <c r="I17" s="43"/>
      <c r="J17" s="43"/>
      <c r="K17" s="43"/>
      <c r="L17" s="43"/>
      <c r="M17" s="43"/>
      <c r="N17" s="43"/>
      <c r="O17" s="43"/>
      <c r="P17" s="43"/>
      <c r="Q17" s="43"/>
      <c r="R17" s="43"/>
      <c r="S17" s="43"/>
      <c r="T17" s="43"/>
      <c r="U17" s="43"/>
      <c r="V17" s="43"/>
      <c r="W17" s="43"/>
      <c r="X17" s="43"/>
      <c r="Y17" s="43"/>
      <c r="Z17" s="43"/>
      <c r="AA17" s="43"/>
    </row>
    <row r="18" spans="1:27">
      <c r="A18" s="35" t="s">
        <v>273</v>
      </c>
      <c r="B18" s="36" t="str">
        <f>IF($D$1="日本語",VLOOKUP(3,Sheet3!$A:$C,2,FALSE),VLOOKUP(3,Sheet3!$A:$C,3,FALSE))</f>
        <v>地域別業績推移</v>
      </c>
      <c r="C18" s="37"/>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ht="11.9" customHeight="1">
      <c r="A19" s="359" t="str">
        <f>IF($D$1="日本語",VLOOKUP(271,Sheet3!$A:$C,2,FALSE),VLOOKUP(271,Sheet3!$A:$C,3,FALSE))</f>
        <v>単位：百万円</v>
      </c>
      <c r="B19" s="359"/>
      <c r="C19" s="359"/>
      <c r="D19" s="234" t="str">
        <f>IF($D$1="日本語",VLOOKUP(3,Sheet3!$E:$G,2,FALSE),VLOOKUP(3,Sheet3!$E:$G,3,FALSE))</f>
        <v>2021年12月期</v>
      </c>
      <c r="E19" s="235"/>
      <c r="F19" s="235"/>
      <c r="G19" s="235"/>
      <c r="H19" s="235"/>
      <c r="I19" s="235"/>
      <c r="J19" s="235"/>
      <c r="K19" s="235"/>
      <c r="L19" s="235"/>
      <c r="M19" s="235"/>
      <c r="N19" s="235"/>
      <c r="O19" s="235"/>
      <c r="P19" s="234" t="str">
        <f>P4</f>
        <v>2022年12月期</v>
      </c>
      <c r="Q19" s="235"/>
      <c r="R19" s="235"/>
      <c r="S19" s="235"/>
      <c r="T19" s="235"/>
      <c r="U19" s="235"/>
      <c r="V19" s="235"/>
      <c r="W19" s="235"/>
      <c r="X19" s="235"/>
      <c r="Y19" s="235"/>
      <c r="Z19" s="235"/>
      <c r="AA19" s="235"/>
    </row>
    <row r="20" spans="1:27" ht="11.9" customHeight="1">
      <c r="A20" s="360"/>
      <c r="B20" s="360"/>
      <c r="C20" s="360"/>
      <c r="D20" s="236" t="str">
        <f>IF($D$1="日本語",VLOOKUP(241,Sheet3!$A:$C,2,FALSE),VLOOKUP(241,Sheet3!$A:$C,3,FALSE))</f>
        <v>上期</v>
      </c>
      <c r="E20" s="237"/>
      <c r="F20" s="237"/>
      <c r="G20" s="238"/>
      <c r="H20" s="239" t="str">
        <f>IF($D$1="日本語",VLOOKUP(242,Sheet3!$A:$C,2,FALSE),VLOOKUP(242,Sheet3!$A:$C,3,FALSE))</f>
        <v>下期</v>
      </c>
      <c r="I20" s="237"/>
      <c r="J20" s="237"/>
      <c r="K20" s="237"/>
      <c r="L20" s="239" t="str">
        <f>IF($D$1="日本語",VLOOKUP(243,Sheet3!$A:$C,2,FALSE),VLOOKUP(243,Sheet3!$A:$C,3,FALSE))</f>
        <v>通期</v>
      </c>
      <c r="M20" s="237"/>
      <c r="N20" s="237"/>
      <c r="O20" s="237"/>
      <c r="P20" s="236" t="str">
        <f>IF($D$1="日本語",VLOOKUP(241,Sheet3!$A:$C,2,FALSE),VLOOKUP(241,Sheet3!$A:$C,3,FALSE))</f>
        <v>上期</v>
      </c>
      <c r="Q20" s="237"/>
      <c r="R20" s="237"/>
      <c r="S20" s="238"/>
      <c r="T20" s="239" t="str">
        <f>IF($D$1="日本語",VLOOKUP(242,Sheet3!$A:$C,2,FALSE),VLOOKUP(242,Sheet3!$A:$C,3,FALSE))</f>
        <v>下期</v>
      </c>
      <c r="U20" s="237"/>
      <c r="V20" s="237"/>
      <c r="W20" s="237"/>
      <c r="X20" s="239" t="str">
        <f>IF($D$1="日本語",VLOOKUP(243,Sheet3!$A:$C,2,FALSE),VLOOKUP(243,Sheet3!$A:$C,3,FALSE))</f>
        <v>通期</v>
      </c>
      <c r="Y20" s="237"/>
      <c r="Z20" s="237"/>
      <c r="AA20" s="237"/>
    </row>
    <row r="21" spans="1:27" ht="11.9" customHeight="1">
      <c r="A21" s="368" t="str">
        <f>IF($D$1="日本語",VLOOKUP(209,Sheet3!$A:$C,2,FALSE),VLOOKUP(209,Sheet3!$A:$C,3,FALSE))</f>
        <v>日本</v>
      </c>
      <c r="B21" s="368"/>
      <c r="C21" s="44" t="str">
        <f>IF($D$1="日本語",VLOOKUP(9,Sheet3!$A:$C,2,FALSE),VLOOKUP(9,Sheet3!$A:$C,3,FALSE))</f>
        <v>売上高</v>
      </c>
      <c r="D21" s="249">
        <v>57795</v>
      </c>
      <c r="E21" s="250"/>
      <c r="F21" s="250"/>
      <c r="G21" s="251"/>
      <c r="H21" s="303">
        <f>L21-D21</f>
        <v>52116</v>
      </c>
      <c r="I21" s="304"/>
      <c r="J21" s="304"/>
      <c r="K21" s="305"/>
      <c r="L21" s="252">
        <v>109911</v>
      </c>
      <c r="M21" s="250"/>
      <c r="N21" s="250"/>
      <c r="O21" s="250"/>
      <c r="P21" s="306" t="s">
        <v>587</v>
      </c>
      <c r="Q21" s="248"/>
      <c r="R21" s="248"/>
      <c r="S21" s="253"/>
      <c r="T21" s="307" t="s">
        <v>587</v>
      </c>
      <c r="U21" s="308"/>
      <c r="V21" s="308"/>
      <c r="W21" s="309"/>
      <c r="X21" s="247" t="s">
        <v>587</v>
      </c>
      <c r="Y21" s="248"/>
      <c r="Z21" s="248"/>
      <c r="AA21" s="248"/>
    </row>
    <row r="22" spans="1:27" ht="11.9" customHeight="1">
      <c r="A22" s="45"/>
      <c r="B22" s="45"/>
      <c r="C22" s="46" t="str">
        <f>IF($D$1="日本語",VLOOKUP(10,Sheet3!$A:$C,2,FALSE),VLOOKUP(10,Sheet3!$A:$C,3,FALSE))</f>
        <v>営業利益</v>
      </c>
      <c r="D22" s="285">
        <v>3484</v>
      </c>
      <c r="E22" s="286"/>
      <c r="F22" s="286"/>
      <c r="G22" s="287"/>
      <c r="H22" s="336">
        <f>L22-D22</f>
        <v>-2291</v>
      </c>
      <c r="I22" s="337"/>
      <c r="J22" s="337"/>
      <c r="K22" s="338"/>
      <c r="L22" s="339">
        <v>1193</v>
      </c>
      <c r="M22" s="286"/>
      <c r="N22" s="286"/>
      <c r="O22" s="286"/>
      <c r="P22" s="293" t="s">
        <v>271</v>
      </c>
      <c r="Q22" s="294"/>
      <c r="R22" s="294"/>
      <c r="S22" s="295"/>
      <c r="T22" s="340" t="s">
        <v>271</v>
      </c>
      <c r="U22" s="341"/>
      <c r="V22" s="341"/>
      <c r="W22" s="342"/>
      <c r="X22" s="343" t="s">
        <v>271</v>
      </c>
      <c r="Y22" s="294"/>
      <c r="Z22" s="294"/>
      <c r="AA22" s="294"/>
    </row>
    <row r="23" spans="1:27" ht="11.9" customHeight="1">
      <c r="A23" s="47"/>
      <c r="B23" s="47"/>
      <c r="C23" s="48" t="str">
        <f>IF($D$1="日本語",VLOOKUP(11,Sheet3!$A:$C,2,FALSE),VLOOKUP(11,Sheet3!$A:$C,3,FALSE))</f>
        <v>営業利益率</v>
      </c>
      <c r="D23" s="227">
        <f>D22/D21</f>
        <v>6.0282031317588025E-2</v>
      </c>
      <c r="E23" s="228"/>
      <c r="F23" s="228"/>
      <c r="G23" s="229"/>
      <c r="H23" s="230">
        <f>H22/H21</f>
        <v>-4.3959628520991632E-2</v>
      </c>
      <c r="I23" s="228"/>
      <c r="J23" s="228"/>
      <c r="K23" s="229"/>
      <c r="L23" s="230">
        <f>L22/L21</f>
        <v>1.0854236609620512E-2</v>
      </c>
      <c r="M23" s="228"/>
      <c r="N23" s="228"/>
      <c r="O23" s="228"/>
      <c r="P23" s="301" t="s">
        <v>271</v>
      </c>
      <c r="Q23" s="232"/>
      <c r="R23" s="232"/>
      <c r="S23" s="233"/>
      <c r="T23" s="231" t="s">
        <v>271</v>
      </c>
      <c r="U23" s="232"/>
      <c r="V23" s="232"/>
      <c r="W23" s="233"/>
      <c r="X23" s="231" t="s">
        <v>271</v>
      </c>
      <c r="Y23" s="232"/>
      <c r="Z23" s="232"/>
      <c r="AA23" s="232"/>
    </row>
    <row r="24" spans="1:27" ht="11.9" customHeight="1">
      <c r="A24" s="369" t="str">
        <f>IF($D$1="日本語",VLOOKUP(211,Sheet3!$A:$C,2,FALSE),VLOOKUP(211,Sheet3!$A:$C,3,FALSE))</f>
        <v>北米</v>
      </c>
      <c r="B24" s="369"/>
      <c r="C24" s="46" t="str">
        <f>IF($D$1="日本語",VLOOKUP(9,Sheet3!$A:$C,2,FALSE),VLOOKUP(9,Sheet3!$A:$C,3,FALSE))</f>
        <v>売上高</v>
      </c>
      <c r="D24" s="310">
        <v>42797</v>
      </c>
      <c r="E24" s="311"/>
      <c r="F24" s="311"/>
      <c r="G24" s="312"/>
      <c r="H24" s="278">
        <f t="shared" ref="H24:H25" si="2">L24-D24</f>
        <v>43379</v>
      </c>
      <c r="I24" s="276"/>
      <c r="J24" s="276"/>
      <c r="K24" s="277"/>
      <c r="L24" s="313">
        <v>86176</v>
      </c>
      <c r="M24" s="311"/>
      <c r="N24" s="311"/>
      <c r="O24" s="311"/>
      <c r="P24" s="314" t="s">
        <v>271</v>
      </c>
      <c r="Q24" s="315"/>
      <c r="R24" s="315"/>
      <c r="S24" s="316"/>
      <c r="T24" s="279" t="s">
        <v>271</v>
      </c>
      <c r="U24" s="280"/>
      <c r="V24" s="280"/>
      <c r="W24" s="281"/>
      <c r="X24" s="317" t="s">
        <v>271</v>
      </c>
      <c r="Y24" s="315"/>
      <c r="Z24" s="315"/>
      <c r="AA24" s="315"/>
    </row>
    <row r="25" spans="1:27" ht="11.9" customHeight="1">
      <c r="A25" s="49"/>
      <c r="B25" s="49"/>
      <c r="C25" s="44" t="str">
        <f>IF($D$1="日本語",VLOOKUP(10,Sheet3!$A:$C,2,FALSE),VLOOKUP(10,Sheet3!$A:$C,3,FALSE))</f>
        <v>営業利益</v>
      </c>
      <c r="D25" s="318">
        <v>1944</v>
      </c>
      <c r="E25" s="319"/>
      <c r="F25" s="319"/>
      <c r="G25" s="320"/>
      <c r="H25" s="321">
        <f t="shared" si="2"/>
        <v>-1096</v>
      </c>
      <c r="I25" s="322"/>
      <c r="J25" s="322"/>
      <c r="K25" s="323"/>
      <c r="L25" s="324">
        <v>848</v>
      </c>
      <c r="M25" s="319"/>
      <c r="N25" s="319"/>
      <c r="O25" s="319"/>
      <c r="P25" s="325" t="s">
        <v>271</v>
      </c>
      <c r="Q25" s="326"/>
      <c r="R25" s="326"/>
      <c r="S25" s="327"/>
      <c r="T25" s="328" t="s">
        <v>271</v>
      </c>
      <c r="U25" s="329"/>
      <c r="V25" s="329"/>
      <c r="W25" s="330"/>
      <c r="X25" s="331" t="s">
        <v>271</v>
      </c>
      <c r="Y25" s="326"/>
      <c r="Z25" s="326"/>
      <c r="AA25" s="326"/>
    </row>
    <row r="26" spans="1:27" ht="11.9" customHeight="1">
      <c r="A26" s="50"/>
      <c r="B26" s="50"/>
      <c r="C26" s="51" t="str">
        <f>IF($D$1="日本語",VLOOKUP(11,Sheet3!$A:$C,2,FALSE),VLOOKUP(11,Sheet3!$A:$C,3,FALSE))</f>
        <v>営業利益率</v>
      </c>
      <c r="D26" s="261">
        <f>D25/D24</f>
        <v>4.5423744654999182E-2</v>
      </c>
      <c r="E26" s="262"/>
      <c r="F26" s="262"/>
      <c r="G26" s="263"/>
      <c r="H26" s="264">
        <f t="shared" ref="H26" si="3">H25/H24</f>
        <v>-2.5265681550980891E-2</v>
      </c>
      <c r="I26" s="262"/>
      <c r="J26" s="262"/>
      <c r="K26" s="263"/>
      <c r="L26" s="264">
        <f>L25/L24</f>
        <v>9.8403267731154848E-3</v>
      </c>
      <c r="M26" s="262"/>
      <c r="N26" s="262"/>
      <c r="O26" s="262"/>
      <c r="P26" s="302" t="s">
        <v>271</v>
      </c>
      <c r="Q26" s="266"/>
      <c r="R26" s="266"/>
      <c r="S26" s="267"/>
      <c r="T26" s="265" t="s">
        <v>271</v>
      </c>
      <c r="U26" s="266"/>
      <c r="V26" s="266"/>
      <c r="W26" s="267"/>
      <c r="X26" s="265" t="s">
        <v>271</v>
      </c>
      <c r="Y26" s="266"/>
      <c r="Z26" s="266"/>
      <c r="AA26" s="266"/>
    </row>
    <row r="27" spans="1:27" ht="11.9" customHeight="1">
      <c r="A27" s="368" t="str">
        <f>IF($D$1="日本語",VLOOKUP(212,Sheet3!$A:$C,2,FALSE),VLOOKUP(212,Sheet3!$A:$C,3,FALSE))</f>
        <v>欧州</v>
      </c>
      <c r="B27" s="368"/>
      <c r="C27" s="44" t="str">
        <f>IF($D$1="日本語",VLOOKUP(9,Sheet3!$A:$C,2,FALSE),VLOOKUP(9,Sheet3!$A:$C,3,FALSE))</f>
        <v>売上高</v>
      </c>
      <c r="D27" s="249">
        <v>57833</v>
      </c>
      <c r="E27" s="250"/>
      <c r="F27" s="250"/>
      <c r="G27" s="251"/>
      <c r="H27" s="303">
        <f t="shared" ref="H27:H28" si="4">L27-D27</f>
        <v>48771</v>
      </c>
      <c r="I27" s="304"/>
      <c r="J27" s="304"/>
      <c r="K27" s="305"/>
      <c r="L27" s="252">
        <v>106604</v>
      </c>
      <c r="M27" s="250"/>
      <c r="N27" s="250"/>
      <c r="O27" s="250"/>
      <c r="P27" s="306" t="s">
        <v>271</v>
      </c>
      <c r="Q27" s="248"/>
      <c r="R27" s="248"/>
      <c r="S27" s="253"/>
      <c r="T27" s="307" t="s">
        <v>271</v>
      </c>
      <c r="U27" s="308"/>
      <c r="V27" s="308"/>
      <c r="W27" s="309"/>
      <c r="X27" s="247" t="s">
        <v>271</v>
      </c>
      <c r="Y27" s="248"/>
      <c r="Z27" s="248"/>
      <c r="AA27" s="248"/>
    </row>
    <row r="28" spans="1:27" ht="11.9" customHeight="1">
      <c r="A28" s="45"/>
      <c r="B28" s="45"/>
      <c r="C28" s="46" t="str">
        <f>IF($D$1="日本語",VLOOKUP(10,Sheet3!$A:$C,2,FALSE),VLOOKUP(10,Sheet3!$A:$C,3,FALSE))</f>
        <v>営業利益</v>
      </c>
      <c r="D28" s="332">
        <v>9167</v>
      </c>
      <c r="E28" s="292"/>
      <c r="F28" s="292"/>
      <c r="G28" s="333"/>
      <c r="H28" s="288">
        <f t="shared" si="4"/>
        <v>1722</v>
      </c>
      <c r="I28" s="289"/>
      <c r="J28" s="289"/>
      <c r="K28" s="290"/>
      <c r="L28" s="291">
        <v>10889</v>
      </c>
      <c r="M28" s="292"/>
      <c r="N28" s="292"/>
      <c r="O28" s="292"/>
      <c r="P28" s="334" t="s">
        <v>271</v>
      </c>
      <c r="Q28" s="300"/>
      <c r="R28" s="300"/>
      <c r="S28" s="335"/>
      <c r="T28" s="296" t="s">
        <v>271</v>
      </c>
      <c r="U28" s="297"/>
      <c r="V28" s="297"/>
      <c r="W28" s="298"/>
      <c r="X28" s="299" t="s">
        <v>271</v>
      </c>
      <c r="Y28" s="300"/>
      <c r="Z28" s="300"/>
      <c r="AA28" s="300"/>
    </row>
    <row r="29" spans="1:27" ht="11.9" customHeight="1">
      <c r="A29" s="47"/>
      <c r="B29" s="47"/>
      <c r="C29" s="48" t="str">
        <f>IF($D$1="日本語",VLOOKUP(11,Sheet3!$A:$C,2,FALSE),VLOOKUP(11,Sheet3!$A:$C,3,FALSE))</f>
        <v>営業利益率</v>
      </c>
      <c r="D29" s="227">
        <f>D28/D27</f>
        <v>0.1585081182024104</v>
      </c>
      <c r="E29" s="228"/>
      <c r="F29" s="228"/>
      <c r="G29" s="229"/>
      <c r="H29" s="230">
        <f t="shared" ref="H29" si="5">H28/H27</f>
        <v>3.530786738020545E-2</v>
      </c>
      <c r="I29" s="228"/>
      <c r="J29" s="228"/>
      <c r="K29" s="229"/>
      <c r="L29" s="230">
        <f>L28/L27</f>
        <v>0.10214438482608533</v>
      </c>
      <c r="M29" s="228"/>
      <c r="N29" s="228"/>
      <c r="O29" s="228"/>
      <c r="P29" s="301" t="s">
        <v>271</v>
      </c>
      <c r="Q29" s="232"/>
      <c r="R29" s="232"/>
      <c r="S29" s="233"/>
      <c r="T29" s="231" t="s">
        <v>271</v>
      </c>
      <c r="U29" s="232"/>
      <c r="V29" s="232"/>
      <c r="W29" s="233"/>
      <c r="X29" s="231" t="s">
        <v>271</v>
      </c>
      <c r="Y29" s="232"/>
      <c r="Z29" s="232"/>
      <c r="AA29" s="232"/>
    </row>
    <row r="30" spans="1:27" ht="11.9" customHeight="1">
      <c r="A30" s="369" t="str">
        <f>IF($D$1="日本語",VLOOKUP(215,Sheet3!$A:$C,2,FALSE),VLOOKUP(215,Sheet3!$A:$C,3,FALSE))</f>
        <v>中華圏</v>
      </c>
      <c r="B30" s="369"/>
      <c r="C30" s="46" t="str">
        <f>IF($D$1="日本語",VLOOKUP(9,Sheet3!$A:$C,2,FALSE),VLOOKUP(9,Sheet3!$A:$C,3,FALSE))</f>
        <v>売上高</v>
      </c>
      <c r="D30" s="310">
        <v>27990</v>
      </c>
      <c r="E30" s="311"/>
      <c r="F30" s="311"/>
      <c r="G30" s="312"/>
      <c r="H30" s="278">
        <f t="shared" ref="H30:H31" si="6">L30-D30</f>
        <v>24603</v>
      </c>
      <c r="I30" s="276"/>
      <c r="J30" s="276"/>
      <c r="K30" s="277"/>
      <c r="L30" s="313">
        <v>52593</v>
      </c>
      <c r="M30" s="311"/>
      <c r="N30" s="311"/>
      <c r="O30" s="311"/>
      <c r="P30" s="314" t="s">
        <v>271</v>
      </c>
      <c r="Q30" s="315"/>
      <c r="R30" s="315"/>
      <c r="S30" s="316"/>
      <c r="T30" s="279" t="s">
        <v>271</v>
      </c>
      <c r="U30" s="280"/>
      <c r="V30" s="280"/>
      <c r="W30" s="281"/>
      <c r="X30" s="317" t="s">
        <v>271</v>
      </c>
      <c r="Y30" s="315"/>
      <c r="Z30" s="315"/>
      <c r="AA30" s="315"/>
    </row>
    <row r="31" spans="1:27" ht="11.9" customHeight="1">
      <c r="A31" s="49"/>
      <c r="B31" s="49"/>
      <c r="C31" s="44" t="str">
        <f>IF($D$1="日本語",VLOOKUP(10,Sheet3!$A:$C,2,FALSE),VLOOKUP(10,Sheet3!$A:$C,3,FALSE))</f>
        <v>営業利益</v>
      </c>
      <c r="D31" s="318">
        <v>6147</v>
      </c>
      <c r="E31" s="319"/>
      <c r="F31" s="319"/>
      <c r="G31" s="320"/>
      <c r="H31" s="321">
        <f t="shared" si="6"/>
        <v>3000</v>
      </c>
      <c r="I31" s="322"/>
      <c r="J31" s="322"/>
      <c r="K31" s="323"/>
      <c r="L31" s="324">
        <v>9147</v>
      </c>
      <c r="M31" s="319"/>
      <c r="N31" s="319"/>
      <c r="O31" s="319"/>
      <c r="P31" s="325" t="s">
        <v>271</v>
      </c>
      <c r="Q31" s="326"/>
      <c r="R31" s="326"/>
      <c r="S31" s="327"/>
      <c r="T31" s="328" t="s">
        <v>271</v>
      </c>
      <c r="U31" s="329"/>
      <c r="V31" s="329"/>
      <c r="W31" s="330"/>
      <c r="X31" s="331" t="s">
        <v>271</v>
      </c>
      <c r="Y31" s="326"/>
      <c r="Z31" s="326"/>
      <c r="AA31" s="326"/>
    </row>
    <row r="32" spans="1:27" ht="11.9" customHeight="1">
      <c r="A32" s="50"/>
      <c r="B32" s="50"/>
      <c r="C32" s="51" t="str">
        <f>IF($D$1="日本語",VLOOKUP(11,Sheet3!$A:$C,2,FALSE),VLOOKUP(11,Sheet3!$A:$C,3,FALSE))</f>
        <v>営業利益率</v>
      </c>
      <c r="D32" s="261">
        <f>D31/D30</f>
        <v>0.21961414790996783</v>
      </c>
      <c r="E32" s="262"/>
      <c r="F32" s="262"/>
      <c r="G32" s="263"/>
      <c r="H32" s="264">
        <f t="shared" ref="H32" si="7">H31/H30</f>
        <v>0.12193634922570418</v>
      </c>
      <c r="I32" s="262"/>
      <c r="J32" s="262"/>
      <c r="K32" s="263"/>
      <c r="L32" s="264">
        <f t="shared" ref="L32" si="8">L31/L30</f>
        <v>0.17392048371456278</v>
      </c>
      <c r="M32" s="262"/>
      <c r="N32" s="262"/>
      <c r="O32" s="262"/>
      <c r="P32" s="302" t="s">
        <v>271</v>
      </c>
      <c r="Q32" s="266"/>
      <c r="R32" s="266"/>
      <c r="S32" s="267"/>
      <c r="T32" s="265" t="s">
        <v>271</v>
      </c>
      <c r="U32" s="266"/>
      <c r="V32" s="266"/>
      <c r="W32" s="267"/>
      <c r="X32" s="265" t="s">
        <v>271</v>
      </c>
      <c r="Y32" s="266"/>
      <c r="Z32" s="266"/>
      <c r="AA32" s="266"/>
    </row>
    <row r="33" spans="1:27" ht="11.9" customHeight="1">
      <c r="A33" s="368" t="str">
        <f>IF($D$1="日本語",VLOOKUP(217,Sheet3!$A:$C,2,FALSE),VLOOKUP(217,Sheet3!$A:$C,3,FALSE))</f>
        <v>オセアニア</v>
      </c>
      <c r="B33" s="368"/>
      <c r="C33" s="44" t="str">
        <f>IF($D$1="日本語",VLOOKUP(9,Sheet3!$A:$C,2,FALSE),VLOOKUP(9,Sheet3!$A:$C,3,FALSE))</f>
        <v>売上高</v>
      </c>
      <c r="D33" s="249">
        <v>13135</v>
      </c>
      <c r="E33" s="250"/>
      <c r="F33" s="250"/>
      <c r="G33" s="251"/>
      <c r="H33" s="303">
        <f t="shared" ref="H33:H34" si="9">L33-D33</f>
        <v>11621</v>
      </c>
      <c r="I33" s="304"/>
      <c r="J33" s="304"/>
      <c r="K33" s="305"/>
      <c r="L33" s="252">
        <v>24756</v>
      </c>
      <c r="M33" s="250"/>
      <c r="N33" s="250"/>
      <c r="O33" s="250"/>
      <c r="P33" s="306" t="s">
        <v>271</v>
      </c>
      <c r="Q33" s="248"/>
      <c r="R33" s="248"/>
      <c r="S33" s="253"/>
      <c r="T33" s="307" t="s">
        <v>271</v>
      </c>
      <c r="U33" s="308"/>
      <c r="V33" s="308"/>
      <c r="W33" s="309"/>
      <c r="X33" s="247" t="s">
        <v>271</v>
      </c>
      <c r="Y33" s="248"/>
      <c r="Z33" s="248"/>
      <c r="AA33" s="248"/>
    </row>
    <row r="34" spans="1:27" ht="11.9" customHeight="1">
      <c r="A34" s="45"/>
      <c r="B34" s="45"/>
      <c r="C34" s="46" t="str">
        <f>IF($D$1="日本語",VLOOKUP(10,Sheet3!$A:$C,2,FALSE),VLOOKUP(10,Sheet3!$A:$C,3,FALSE))</f>
        <v>営業利益</v>
      </c>
      <c r="D34" s="332">
        <v>2035</v>
      </c>
      <c r="E34" s="292"/>
      <c r="F34" s="292"/>
      <c r="G34" s="333"/>
      <c r="H34" s="288">
        <f t="shared" si="9"/>
        <v>1312</v>
      </c>
      <c r="I34" s="289"/>
      <c r="J34" s="289"/>
      <c r="K34" s="290"/>
      <c r="L34" s="291">
        <v>3347</v>
      </c>
      <c r="M34" s="292"/>
      <c r="N34" s="292"/>
      <c r="O34" s="292"/>
      <c r="P34" s="334" t="s">
        <v>271</v>
      </c>
      <c r="Q34" s="300"/>
      <c r="R34" s="300"/>
      <c r="S34" s="335"/>
      <c r="T34" s="296" t="s">
        <v>271</v>
      </c>
      <c r="U34" s="297"/>
      <c r="V34" s="297"/>
      <c r="W34" s="298"/>
      <c r="X34" s="299" t="s">
        <v>271</v>
      </c>
      <c r="Y34" s="300"/>
      <c r="Z34" s="300"/>
      <c r="AA34" s="300"/>
    </row>
    <row r="35" spans="1:27" ht="11.9" customHeight="1">
      <c r="A35" s="47"/>
      <c r="B35" s="47"/>
      <c r="C35" s="48" t="str">
        <f>IF($D$1="日本語",VLOOKUP(11,Sheet3!$A:$C,2,FALSE),VLOOKUP(11,Sheet3!$A:$C,3,FALSE))</f>
        <v>営業利益率</v>
      </c>
      <c r="D35" s="227">
        <f>D34/D33</f>
        <v>0.15492957746478872</v>
      </c>
      <c r="E35" s="228"/>
      <c r="F35" s="228"/>
      <c r="G35" s="229"/>
      <c r="H35" s="230">
        <f t="shared" ref="H35" si="10">H34/H33</f>
        <v>0.11289906204285345</v>
      </c>
      <c r="I35" s="228"/>
      <c r="J35" s="228"/>
      <c r="K35" s="229"/>
      <c r="L35" s="230">
        <f t="shared" ref="L35" si="11">L34/L33</f>
        <v>0.13519954758442398</v>
      </c>
      <c r="M35" s="228"/>
      <c r="N35" s="228"/>
      <c r="O35" s="228"/>
      <c r="P35" s="301" t="s">
        <v>271</v>
      </c>
      <c r="Q35" s="232"/>
      <c r="R35" s="232"/>
      <c r="S35" s="233"/>
      <c r="T35" s="231" t="s">
        <v>271</v>
      </c>
      <c r="U35" s="232"/>
      <c r="V35" s="232"/>
      <c r="W35" s="233"/>
      <c r="X35" s="231" t="s">
        <v>271</v>
      </c>
      <c r="Y35" s="232"/>
      <c r="Z35" s="232"/>
      <c r="AA35" s="232"/>
    </row>
    <row r="36" spans="1:27" ht="11.9" customHeight="1">
      <c r="A36" s="369" t="str">
        <f>IF($D$1="日本語",VLOOKUP(218,Sheet3!$A:$C,2,FALSE),VLOOKUP(218,Sheet3!$A:$C,3,FALSE))</f>
        <v xml:space="preserve">東南・南アジア  </v>
      </c>
      <c r="B36" s="369"/>
      <c r="C36" s="46" t="str">
        <f>IF($D$1="日本語",VLOOKUP(9,Sheet3!$A:$C,2,FALSE),VLOOKUP(9,Sheet3!$A:$C,3,FALSE))</f>
        <v>売上高</v>
      </c>
      <c r="D36" s="310">
        <v>4636</v>
      </c>
      <c r="E36" s="311"/>
      <c r="F36" s="311"/>
      <c r="G36" s="312"/>
      <c r="H36" s="278">
        <f t="shared" ref="H36:H37" si="12">L36-D36</f>
        <v>6267</v>
      </c>
      <c r="I36" s="276"/>
      <c r="J36" s="276"/>
      <c r="K36" s="277"/>
      <c r="L36" s="313">
        <v>10903</v>
      </c>
      <c r="M36" s="311"/>
      <c r="N36" s="311"/>
      <c r="O36" s="311"/>
      <c r="P36" s="314" t="s">
        <v>271</v>
      </c>
      <c r="Q36" s="315"/>
      <c r="R36" s="315"/>
      <c r="S36" s="316"/>
      <c r="T36" s="279" t="s">
        <v>271</v>
      </c>
      <c r="U36" s="280"/>
      <c r="V36" s="280"/>
      <c r="W36" s="281"/>
      <c r="X36" s="317" t="s">
        <v>271</v>
      </c>
      <c r="Y36" s="315"/>
      <c r="Z36" s="315"/>
      <c r="AA36" s="315"/>
    </row>
    <row r="37" spans="1:27" ht="11.9" customHeight="1">
      <c r="A37" s="49"/>
      <c r="B37" s="49"/>
      <c r="C37" s="44" t="str">
        <f>IF($D$1="日本語",VLOOKUP(10,Sheet3!$A:$C,2,FALSE),VLOOKUP(10,Sheet3!$A:$C,3,FALSE))</f>
        <v>営業利益</v>
      </c>
      <c r="D37" s="318">
        <v>182</v>
      </c>
      <c r="E37" s="319"/>
      <c r="F37" s="319"/>
      <c r="G37" s="320"/>
      <c r="H37" s="321">
        <f t="shared" si="12"/>
        <v>782</v>
      </c>
      <c r="I37" s="322"/>
      <c r="J37" s="322"/>
      <c r="K37" s="323"/>
      <c r="L37" s="324">
        <v>964</v>
      </c>
      <c r="M37" s="319"/>
      <c r="N37" s="319"/>
      <c r="O37" s="319"/>
      <c r="P37" s="325" t="s">
        <v>271</v>
      </c>
      <c r="Q37" s="326"/>
      <c r="R37" s="326"/>
      <c r="S37" s="327"/>
      <c r="T37" s="328" t="s">
        <v>271</v>
      </c>
      <c r="U37" s="329"/>
      <c r="V37" s="329"/>
      <c r="W37" s="330"/>
      <c r="X37" s="331" t="s">
        <v>271</v>
      </c>
      <c r="Y37" s="326"/>
      <c r="Z37" s="326"/>
      <c r="AA37" s="326"/>
    </row>
    <row r="38" spans="1:27" ht="11.9" customHeight="1">
      <c r="A38" s="50"/>
      <c r="B38" s="50"/>
      <c r="C38" s="51" t="str">
        <f>IF($D$1="日本語",VLOOKUP(11,Sheet3!$A:$C,2,FALSE),VLOOKUP(11,Sheet3!$A:$C,3,FALSE))</f>
        <v>営業利益率</v>
      </c>
      <c r="D38" s="261">
        <f>D37/D36</f>
        <v>3.9257981018119066E-2</v>
      </c>
      <c r="E38" s="262"/>
      <c r="F38" s="262"/>
      <c r="G38" s="263"/>
      <c r="H38" s="264">
        <f t="shared" ref="H38" si="13">H37/H36</f>
        <v>0.1247805967767672</v>
      </c>
      <c r="I38" s="262"/>
      <c r="J38" s="262"/>
      <c r="K38" s="263"/>
      <c r="L38" s="264">
        <f t="shared" ref="L38" si="14">L37/L36</f>
        <v>8.8416032284692289E-2</v>
      </c>
      <c r="M38" s="262"/>
      <c r="N38" s="262"/>
      <c r="O38" s="262"/>
      <c r="P38" s="302" t="s">
        <v>271</v>
      </c>
      <c r="Q38" s="266"/>
      <c r="R38" s="266"/>
      <c r="S38" s="267"/>
      <c r="T38" s="265" t="s">
        <v>271</v>
      </c>
      <c r="U38" s="266"/>
      <c r="V38" s="266"/>
      <c r="W38" s="267"/>
      <c r="X38" s="265" t="s">
        <v>271</v>
      </c>
      <c r="Y38" s="266"/>
      <c r="Z38" s="266"/>
      <c r="AA38" s="266"/>
    </row>
    <row r="39" spans="1:27" ht="11.9" customHeight="1">
      <c r="A39" s="368" t="str">
        <f>IF($D$1="日本語",VLOOKUP(273,Sheet3!$A:$C,2,FALSE),VLOOKUP(273,Sheet3!$A:$C,3,FALSE))</f>
        <v>その他</v>
      </c>
      <c r="B39" s="368"/>
      <c r="C39" s="44" t="str">
        <f>IF($D$1="日本語",VLOOKUP(9,Sheet3!$A:$C,2,FALSE),VLOOKUP(9,Sheet3!$A:$C,3,FALSE))</f>
        <v>売上高</v>
      </c>
      <c r="D39" s="249">
        <v>15742</v>
      </c>
      <c r="E39" s="250"/>
      <c r="F39" s="250"/>
      <c r="G39" s="251"/>
      <c r="H39" s="303">
        <f t="shared" ref="H39:H40" si="15">L39-D39</f>
        <v>19391</v>
      </c>
      <c r="I39" s="304"/>
      <c r="J39" s="304"/>
      <c r="K39" s="305"/>
      <c r="L39" s="252">
        <v>35133</v>
      </c>
      <c r="M39" s="250"/>
      <c r="N39" s="250"/>
      <c r="O39" s="250"/>
      <c r="P39" s="306" t="s">
        <v>271</v>
      </c>
      <c r="Q39" s="248"/>
      <c r="R39" s="248"/>
      <c r="S39" s="253"/>
      <c r="T39" s="307" t="s">
        <v>271</v>
      </c>
      <c r="U39" s="308"/>
      <c r="V39" s="308"/>
      <c r="W39" s="309"/>
      <c r="X39" s="247" t="s">
        <v>271</v>
      </c>
      <c r="Y39" s="248"/>
      <c r="Z39" s="248"/>
      <c r="AA39" s="248"/>
    </row>
    <row r="40" spans="1:27" ht="11.9" customHeight="1">
      <c r="A40" s="45"/>
      <c r="B40" s="45"/>
      <c r="C40" s="46" t="str">
        <f>IF($D$1="日本語",VLOOKUP(10,Sheet3!$A:$C,2,FALSE),VLOOKUP(10,Sheet3!$A:$C,3,FALSE))</f>
        <v>営業利益</v>
      </c>
      <c r="D40" s="285">
        <v>634</v>
      </c>
      <c r="E40" s="286"/>
      <c r="F40" s="286"/>
      <c r="G40" s="287"/>
      <c r="H40" s="288">
        <f t="shared" si="15"/>
        <v>1163</v>
      </c>
      <c r="I40" s="289"/>
      <c r="J40" s="289"/>
      <c r="K40" s="290"/>
      <c r="L40" s="291">
        <v>1797</v>
      </c>
      <c r="M40" s="292"/>
      <c r="N40" s="292"/>
      <c r="O40" s="292"/>
      <c r="P40" s="293" t="s">
        <v>271</v>
      </c>
      <c r="Q40" s="294"/>
      <c r="R40" s="294"/>
      <c r="S40" s="295"/>
      <c r="T40" s="296" t="s">
        <v>271</v>
      </c>
      <c r="U40" s="297"/>
      <c r="V40" s="297"/>
      <c r="W40" s="298"/>
      <c r="X40" s="299" t="s">
        <v>271</v>
      </c>
      <c r="Y40" s="300"/>
      <c r="Z40" s="300"/>
      <c r="AA40" s="300"/>
    </row>
    <row r="41" spans="1:27" ht="11.9" customHeight="1">
      <c r="A41" s="47"/>
      <c r="B41" s="47"/>
      <c r="C41" s="48" t="str">
        <f>IF($D$1="日本語",VLOOKUP(11,Sheet3!$A:$C,2,FALSE),VLOOKUP(11,Sheet3!$A:$C,3,FALSE))</f>
        <v>営業利益率</v>
      </c>
      <c r="D41" s="227">
        <f>D40/D39</f>
        <v>4.0274425104815145E-2</v>
      </c>
      <c r="E41" s="228"/>
      <c r="F41" s="228"/>
      <c r="G41" s="229"/>
      <c r="H41" s="230">
        <f t="shared" ref="H41" si="16">H40/H39</f>
        <v>5.9976277654582022E-2</v>
      </c>
      <c r="I41" s="228"/>
      <c r="J41" s="228"/>
      <c r="K41" s="229"/>
      <c r="L41" s="230">
        <f t="shared" ref="L41" si="17">L40/L39</f>
        <v>5.114849286995133E-2</v>
      </c>
      <c r="M41" s="228"/>
      <c r="N41" s="228"/>
      <c r="O41" s="228"/>
      <c r="P41" s="301" t="s">
        <v>271</v>
      </c>
      <c r="Q41" s="232"/>
      <c r="R41" s="232"/>
      <c r="S41" s="233"/>
      <c r="T41" s="231" t="s">
        <v>271</v>
      </c>
      <c r="U41" s="232"/>
      <c r="V41" s="232"/>
      <c r="W41" s="233"/>
      <c r="X41" s="231" t="s">
        <v>271</v>
      </c>
      <c r="Y41" s="232"/>
      <c r="Z41" s="232"/>
      <c r="AA41" s="232"/>
    </row>
    <row r="42" spans="1:27" ht="9.75" customHeight="1">
      <c r="A42" s="37"/>
      <c r="B42" s="52"/>
      <c r="C42" s="53"/>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ht="11.9" customHeight="1">
      <c r="A43" s="359" t="str">
        <f>IF($D$1="日本語",VLOOKUP(271,Sheet3!$A:$C,2,FALSE),VLOOKUP(271,Sheet3!$A:$C,3,FALSE))</f>
        <v>単位：百万円</v>
      </c>
      <c r="B43" s="359"/>
      <c r="C43" s="359"/>
      <c r="D43" s="234" t="str">
        <f>IF($D$1="日本語",VLOOKUP(3,Sheet3!$E:$G,2,FALSE),VLOOKUP(3,Sheet3!$E:$G,3,FALSE))</f>
        <v>2021年12月期</v>
      </c>
      <c r="E43" s="235"/>
      <c r="F43" s="235"/>
      <c r="G43" s="235"/>
      <c r="H43" s="235"/>
      <c r="I43" s="235"/>
      <c r="J43" s="235"/>
      <c r="K43" s="235"/>
      <c r="L43" s="235"/>
      <c r="M43" s="235"/>
      <c r="N43" s="235"/>
      <c r="O43" s="235"/>
      <c r="P43" s="234" t="str">
        <f>P4</f>
        <v>2022年12月期</v>
      </c>
      <c r="Q43" s="235"/>
      <c r="R43" s="235"/>
      <c r="S43" s="235"/>
      <c r="T43" s="235"/>
      <c r="U43" s="235"/>
      <c r="V43" s="235"/>
      <c r="W43" s="235"/>
      <c r="X43" s="235"/>
      <c r="Y43" s="235"/>
      <c r="Z43" s="235"/>
      <c r="AA43" s="235"/>
    </row>
    <row r="44" spans="1:27" ht="11.9" customHeight="1">
      <c r="A44" s="360"/>
      <c r="B44" s="360"/>
      <c r="C44" s="360"/>
      <c r="D44" s="236" t="s">
        <v>2</v>
      </c>
      <c r="E44" s="237"/>
      <c r="F44" s="238"/>
      <c r="G44" s="239" t="s">
        <v>3</v>
      </c>
      <c r="H44" s="237"/>
      <c r="I44" s="238"/>
      <c r="J44" s="239" t="s">
        <v>4</v>
      </c>
      <c r="K44" s="237"/>
      <c r="L44" s="238"/>
      <c r="M44" s="239" t="s">
        <v>5</v>
      </c>
      <c r="N44" s="237"/>
      <c r="O44" s="237"/>
      <c r="P44" s="236" t="s">
        <v>2</v>
      </c>
      <c r="Q44" s="237"/>
      <c r="R44" s="238"/>
      <c r="S44" s="239" t="s">
        <v>3</v>
      </c>
      <c r="T44" s="237"/>
      <c r="U44" s="238"/>
      <c r="V44" s="239" t="s">
        <v>4</v>
      </c>
      <c r="W44" s="237"/>
      <c r="X44" s="238"/>
      <c r="Y44" s="239" t="s">
        <v>5</v>
      </c>
      <c r="Z44" s="237"/>
      <c r="AA44" s="237"/>
    </row>
    <row r="45" spans="1:27" ht="11.9" customHeight="1">
      <c r="A45" s="368" t="str">
        <f>IF($D$1="日本語",VLOOKUP(209,Sheet3!$A:$C,2,FALSE),VLOOKUP(209,Sheet3!$A:$C,3,FALSE))</f>
        <v>日本</v>
      </c>
      <c r="B45" s="368"/>
      <c r="C45" s="44" t="str">
        <f>IF($D$1="日本語",VLOOKUP(9,Sheet3!$A:$C,2,FALSE),VLOOKUP(9,Sheet3!$A:$C,3,FALSE))</f>
        <v>売上高</v>
      </c>
      <c r="D45" s="249">
        <v>30485</v>
      </c>
      <c r="E45" s="250"/>
      <c r="F45" s="251"/>
      <c r="G45" s="252">
        <f>D21-D45</f>
        <v>27310</v>
      </c>
      <c r="H45" s="250"/>
      <c r="I45" s="251"/>
      <c r="J45" s="252">
        <f>86356-D45-G45</f>
        <v>28561</v>
      </c>
      <c r="K45" s="250"/>
      <c r="L45" s="251"/>
      <c r="M45" s="252">
        <f>L21-J45-G45-D45</f>
        <v>23555</v>
      </c>
      <c r="N45" s="250"/>
      <c r="O45" s="250"/>
      <c r="P45" s="249">
        <v>26933</v>
      </c>
      <c r="Q45" s="250"/>
      <c r="R45" s="251"/>
      <c r="S45" s="247" t="s">
        <v>587</v>
      </c>
      <c r="T45" s="248"/>
      <c r="U45" s="253"/>
      <c r="V45" s="247" t="s">
        <v>587</v>
      </c>
      <c r="W45" s="248"/>
      <c r="X45" s="253"/>
      <c r="Y45" s="247" t="s">
        <v>587</v>
      </c>
      <c r="Z45" s="248"/>
      <c r="AA45" s="248"/>
    </row>
    <row r="46" spans="1:27" ht="11.9" customHeight="1">
      <c r="A46" s="45"/>
      <c r="B46" s="45"/>
      <c r="C46" s="46" t="str">
        <f>IF($D$1="日本語",VLOOKUP(10,Sheet3!$A:$C,2,FALSE),VLOOKUP(10,Sheet3!$A:$C,3,FALSE))</f>
        <v>営業利益</v>
      </c>
      <c r="D46" s="240">
        <v>2522</v>
      </c>
      <c r="E46" s="241"/>
      <c r="F46" s="242"/>
      <c r="G46" s="243">
        <f>D22-D46</f>
        <v>962</v>
      </c>
      <c r="H46" s="241"/>
      <c r="I46" s="242"/>
      <c r="J46" s="243">
        <f>4407-D46-G46</f>
        <v>923</v>
      </c>
      <c r="K46" s="241"/>
      <c r="L46" s="242"/>
      <c r="M46" s="243">
        <f>L22-J46-G46-D46</f>
        <v>-3214</v>
      </c>
      <c r="N46" s="241"/>
      <c r="O46" s="241"/>
      <c r="P46" s="240">
        <v>1447</v>
      </c>
      <c r="Q46" s="241"/>
      <c r="R46" s="242"/>
      <c r="S46" s="244" t="s">
        <v>271</v>
      </c>
      <c r="T46" s="245"/>
      <c r="U46" s="246"/>
      <c r="V46" s="244" t="s">
        <v>271</v>
      </c>
      <c r="W46" s="245"/>
      <c r="X46" s="246"/>
      <c r="Y46" s="244" t="s">
        <v>271</v>
      </c>
      <c r="Z46" s="245"/>
      <c r="AA46" s="245"/>
    </row>
    <row r="47" spans="1:27" ht="11.9" customHeight="1">
      <c r="A47" s="47"/>
      <c r="B47" s="47"/>
      <c r="C47" s="48" t="str">
        <f>IF($D$1="日本語",VLOOKUP(11,Sheet3!$A:$C,2,FALSE),VLOOKUP(11,Sheet3!$A:$C,3,FALSE))</f>
        <v>営業利益率</v>
      </c>
      <c r="D47" s="268">
        <f>D46/D45</f>
        <v>8.272921108742004E-2</v>
      </c>
      <c r="E47" s="269"/>
      <c r="F47" s="270"/>
      <c r="G47" s="271">
        <f>G46/G45</f>
        <v>3.5225192237275722E-2</v>
      </c>
      <c r="H47" s="269"/>
      <c r="I47" s="270"/>
      <c r="J47" s="271">
        <f>J46/J45</f>
        <v>3.2316795630405099E-2</v>
      </c>
      <c r="K47" s="269"/>
      <c r="L47" s="270"/>
      <c r="M47" s="230">
        <f>M46/M45</f>
        <v>-0.13644661430694119</v>
      </c>
      <c r="N47" s="228"/>
      <c r="O47" s="228"/>
      <c r="P47" s="268">
        <f>P46/P45</f>
        <v>5.3725912449411502E-2</v>
      </c>
      <c r="Q47" s="269"/>
      <c r="R47" s="270"/>
      <c r="S47" s="272" t="s">
        <v>271</v>
      </c>
      <c r="T47" s="273"/>
      <c r="U47" s="274"/>
      <c r="V47" s="272" t="s">
        <v>271</v>
      </c>
      <c r="W47" s="273"/>
      <c r="X47" s="274"/>
      <c r="Y47" s="231" t="s">
        <v>271</v>
      </c>
      <c r="Z47" s="232"/>
      <c r="AA47" s="232"/>
    </row>
    <row r="48" spans="1:27" ht="11.9" customHeight="1">
      <c r="A48" s="369" t="str">
        <f>IF($D$1="日本語",VLOOKUP(211,Sheet3!$A:$C,2,FALSE),VLOOKUP(211,Sheet3!$A:$C,3,FALSE))</f>
        <v>北米</v>
      </c>
      <c r="B48" s="369"/>
      <c r="C48" s="46" t="str">
        <f>IF($D$1="日本語",VLOOKUP(9,Sheet3!$A:$C,2,FALSE),VLOOKUP(9,Sheet3!$A:$C,3,FALSE))</f>
        <v>売上高</v>
      </c>
      <c r="D48" s="275">
        <v>18820</v>
      </c>
      <c r="E48" s="276"/>
      <c r="F48" s="277"/>
      <c r="G48" s="278">
        <f>D24-D48</f>
        <v>23977</v>
      </c>
      <c r="H48" s="276"/>
      <c r="I48" s="277"/>
      <c r="J48" s="278">
        <f>66267-D48-G48</f>
        <v>23470</v>
      </c>
      <c r="K48" s="276"/>
      <c r="L48" s="277"/>
      <c r="M48" s="278">
        <f>L24-J48-G48-D48</f>
        <v>19909</v>
      </c>
      <c r="N48" s="276"/>
      <c r="O48" s="276"/>
      <c r="P48" s="275">
        <v>21112</v>
      </c>
      <c r="Q48" s="276"/>
      <c r="R48" s="277"/>
      <c r="S48" s="279" t="s">
        <v>271</v>
      </c>
      <c r="T48" s="280"/>
      <c r="U48" s="281"/>
      <c r="V48" s="279" t="s">
        <v>271</v>
      </c>
      <c r="W48" s="280"/>
      <c r="X48" s="281"/>
      <c r="Y48" s="279" t="s">
        <v>271</v>
      </c>
      <c r="Z48" s="280"/>
      <c r="AA48" s="280"/>
    </row>
    <row r="49" spans="1:27" ht="11.9" customHeight="1">
      <c r="A49" s="49"/>
      <c r="B49" s="49"/>
      <c r="C49" s="44" t="str">
        <f>IF($D$1="日本語",VLOOKUP(10,Sheet3!$A:$C,2,FALSE),VLOOKUP(10,Sheet3!$A:$C,3,FALSE))</f>
        <v>営業利益</v>
      </c>
      <c r="D49" s="254">
        <v>473</v>
      </c>
      <c r="E49" s="255"/>
      <c r="F49" s="256"/>
      <c r="G49" s="257">
        <f>D25-D49</f>
        <v>1471</v>
      </c>
      <c r="H49" s="255"/>
      <c r="I49" s="256"/>
      <c r="J49" s="257">
        <f>2748-D49-G49</f>
        <v>804</v>
      </c>
      <c r="K49" s="255"/>
      <c r="L49" s="256"/>
      <c r="M49" s="257">
        <f>L25-J49-G49-D49</f>
        <v>-1900</v>
      </c>
      <c r="N49" s="255"/>
      <c r="O49" s="255"/>
      <c r="P49" s="282">
        <v>-774</v>
      </c>
      <c r="Q49" s="283"/>
      <c r="R49" s="284"/>
      <c r="S49" s="258" t="s">
        <v>271</v>
      </c>
      <c r="T49" s="259"/>
      <c r="U49" s="260"/>
      <c r="V49" s="258" t="s">
        <v>271</v>
      </c>
      <c r="W49" s="259"/>
      <c r="X49" s="260"/>
      <c r="Y49" s="258" t="s">
        <v>271</v>
      </c>
      <c r="Z49" s="259"/>
      <c r="AA49" s="259"/>
    </row>
    <row r="50" spans="1:27" ht="11.9" customHeight="1">
      <c r="A50" s="50"/>
      <c r="B50" s="50"/>
      <c r="C50" s="51" t="str">
        <f>IF($D$1="日本語",VLOOKUP(11,Sheet3!$A:$C,2,FALSE),VLOOKUP(11,Sheet3!$A:$C,3,FALSE))</f>
        <v>営業利益率</v>
      </c>
      <c r="D50" s="261">
        <f>D49/D48</f>
        <v>2.5132837407013817E-2</v>
      </c>
      <c r="E50" s="262"/>
      <c r="F50" s="263"/>
      <c r="G50" s="264">
        <f>G49/G48</f>
        <v>6.1350460858322561E-2</v>
      </c>
      <c r="H50" s="262"/>
      <c r="I50" s="263"/>
      <c r="J50" s="264">
        <f>J49/J48</f>
        <v>3.4256497656582875E-2</v>
      </c>
      <c r="K50" s="262"/>
      <c r="L50" s="263"/>
      <c r="M50" s="264">
        <f t="shared" ref="M50" si="18">M49/M48</f>
        <v>-9.543422572705812E-2</v>
      </c>
      <c r="N50" s="262"/>
      <c r="O50" s="262"/>
      <c r="P50" s="264">
        <v>-3.6999999999999998E-2</v>
      </c>
      <c r="Q50" s="262"/>
      <c r="R50" s="263"/>
      <c r="S50" s="265" t="s">
        <v>271</v>
      </c>
      <c r="T50" s="266"/>
      <c r="U50" s="267"/>
      <c r="V50" s="265" t="s">
        <v>271</v>
      </c>
      <c r="W50" s="266"/>
      <c r="X50" s="267"/>
      <c r="Y50" s="265" t="s">
        <v>271</v>
      </c>
      <c r="Z50" s="266"/>
      <c r="AA50" s="266"/>
    </row>
    <row r="51" spans="1:27" ht="11.9" customHeight="1">
      <c r="A51" s="368" t="str">
        <f>IF($D$1="日本語",VLOOKUP(212,Sheet3!$A:$C,2,FALSE),VLOOKUP(212,Sheet3!$A:$C,3,FALSE))</f>
        <v>欧州</v>
      </c>
      <c r="B51" s="368"/>
      <c r="C51" s="44" t="str">
        <f>IF($D$1="日本語",VLOOKUP(9,Sheet3!$A:$C,2,FALSE),VLOOKUP(9,Sheet3!$A:$C,3,FALSE))</f>
        <v>売上高</v>
      </c>
      <c r="D51" s="249">
        <v>31121</v>
      </c>
      <c r="E51" s="250"/>
      <c r="F51" s="251"/>
      <c r="G51" s="252">
        <f t="shared" ref="G51:G52" si="19">D27-D51</f>
        <v>26712</v>
      </c>
      <c r="H51" s="250"/>
      <c r="I51" s="251"/>
      <c r="J51" s="252">
        <f>90959-D51-G51</f>
        <v>33126</v>
      </c>
      <c r="K51" s="250"/>
      <c r="L51" s="251"/>
      <c r="M51" s="252">
        <f>L27-J51-G51-D51</f>
        <v>15645</v>
      </c>
      <c r="N51" s="250"/>
      <c r="O51" s="250"/>
      <c r="P51" s="249">
        <v>30894</v>
      </c>
      <c r="Q51" s="250"/>
      <c r="R51" s="251"/>
      <c r="S51" s="247" t="s">
        <v>271</v>
      </c>
      <c r="T51" s="248"/>
      <c r="U51" s="253"/>
      <c r="V51" s="247" t="s">
        <v>271</v>
      </c>
      <c r="W51" s="248"/>
      <c r="X51" s="253"/>
      <c r="Y51" s="247" t="s">
        <v>271</v>
      </c>
      <c r="Z51" s="248"/>
      <c r="AA51" s="248"/>
    </row>
    <row r="52" spans="1:27" ht="11.9" customHeight="1">
      <c r="A52" s="45"/>
      <c r="B52" s="45"/>
      <c r="C52" s="46" t="str">
        <f>IF($D$1="日本語",VLOOKUP(10,Sheet3!$A:$C,2,FALSE),VLOOKUP(10,Sheet3!$A:$C,3,FALSE))</f>
        <v>営業利益</v>
      </c>
      <c r="D52" s="240">
        <v>5496</v>
      </c>
      <c r="E52" s="241"/>
      <c r="F52" s="242"/>
      <c r="G52" s="243">
        <f t="shared" si="19"/>
        <v>3671</v>
      </c>
      <c r="H52" s="241"/>
      <c r="I52" s="242"/>
      <c r="J52" s="243">
        <f>14576-D52-G52</f>
        <v>5409</v>
      </c>
      <c r="K52" s="241"/>
      <c r="L52" s="242"/>
      <c r="M52" s="243">
        <f>L28-J52-G52-D52</f>
        <v>-3687</v>
      </c>
      <c r="N52" s="241"/>
      <c r="O52" s="241"/>
      <c r="P52" s="240">
        <v>4052</v>
      </c>
      <c r="Q52" s="241"/>
      <c r="R52" s="242"/>
      <c r="S52" s="244" t="s">
        <v>271</v>
      </c>
      <c r="T52" s="245"/>
      <c r="U52" s="246"/>
      <c r="V52" s="244" t="s">
        <v>271</v>
      </c>
      <c r="W52" s="245"/>
      <c r="X52" s="246"/>
      <c r="Y52" s="244" t="s">
        <v>271</v>
      </c>
      <c r="Z52" s="245"/>
      <c r="AA52" s="245"/>
    </row>
    <row r="53" spans="1:27" ht="11.9" customHeight="1">
      <c r="A53" s="47"/>
      <c r="B53" s="47"/>
      <c r="C53" s="48" t="str">
        <f>IF($D$1="日本語",VLOOKUP(11,Sheet3!$A:$C,2,FALSE),VLOOKUP(11,Sheet3!$A:$C,3,FALSE))</f>
        <v>営業利益率</v>
      </c>
      <c r="D53" s="268">
        <f>D52/D51</f>
        <v>0.17660100896500755</v>
      </c>
      <c r="E53" s="269"/>
      <c r="F53" s="270"/>
      <c r="G53" s="271">
        <f t="shared" ref="G53" si="20">G52/G51</f>
        <v>0.13742887091943695</v>
      </c>
      <c r="H53" s="269"/>
      <c r="I53" s="270"/>
      <c r="J53" s="271">
        <f>J52/J51</f>
        <v>0.16328563666002535</v>
      </c>
      <c r="K53" s="269"/>
      <c r="L53" s="270"/>
      <c r="M53" s="230">
        <f t="shared" ref="M53" si="21">M52/M51</f>
        <v>-0.23566634707574305</v>
      </c>
      <c r="N53" s="228"/>
      <c r="O53" s="228"/>
      <c r="P53" s="268">
        <f>P52/P51</f>
        <v>0.13115815368680003</v>
      </c>
      <c r="Q53" s="269"/>
      <c r="R53" s="270"/>
      <c r="S53" s="272" t="s">
        <v>271</v>
      </c>
      <c r="T53" s="273"/>
      <c r="U53" s="274"/>
      <c r="V53" s="272" t="s">
        <v>271</v>
      </c>
      <c r="W53" s="273"/>
      <c r="X53" s="274"/>
      <c r="Y53" s="231" t="s">
        <v>271</v>
      </c>
      <c r="Z53" s="232"/>
      <c r="AA53" s="232"/>
    </row>
    <row r="54" spans="1:27" ht="11.9" customHeight="1">
      <c r="A54" s="369" t="str">
        <f>IF($D$1="日本語",VLOOKUP(215,Sheet3!$A:$C,2,FALSE),VLOOKUP(215,Sheet3!$A:$C,3,FALSE))</f>
        <v>中華圏</v>
      </c>
      <c r="B54" s="369"/>
      <c r="C54" s="46" t="str">
        <f>IF($D$1="日本語",VLOOKUP(9,Sheet3!$A:$C,2,FALSE),VLOOKUP(9,Sheet3!$A:$C,3,FALSE))</f>
        <v>売上高</v>
      </c>
      <c r="D54" s="275">
        <v>13572</v>
      </c>
      <c r="E54" s="276"/>
      <c r="F54" s="277"/>
      <c r="G54" s="278">
        <f t="shared" ref="G54:G55" si="22">D30-D54</f>
        <v>14418</v>
      </c>
      <c r="H54" s="276"/>
      <c r="I54" s="277"/>
      <c r="J54" s="278">
        <f>41046-D54-G54</f>
        <v>13056</v>
      </c>
      <c r="K54" s="276"/>
      <c r="L54" s="277"/>
      <c r="M54" s="278">
        <f>L30-J54-G54-D54</f>
        <v>11547</v>
      </c>
      <c r="N54" s="276"/>
      <c r="O54" s="276"/>
      <c r="P54" s="275">
        <v>13579</v>
      </c>
      <c r="Q54" s="276"/>
      <c r="R54" s="277"/>
      <c r="S54" s="279" t="s">
        <v>271</v>
      </c>
      <c r="T54" s="280"/>
      <c r="U54" s="281"/>
      <c r="V54" s="279" t="s">
        <v>271</v>
      </c>
      <c r="W54" s="280"/>
      <c r="X54" s="281"/>
      <c r="Y54" s="279" t="s">
        <v>271</v>
      </c>
      <c r="Z54" s="280"/>
      <c r="AA54" s="280"/>
    </row>
    <row r="55" spans="1:27" ht="11.9" customHeight="1">
      <c r="A55" s="49"/>
      <c r="B55" s="49"/>
      <c r="C55" s="44" t="str">
        <f>IF($D$1="日本語",VLOOKUP(10,Sheet3!$A:$C,2,FALSE),VLOOKUP(10,Sheet3!$A:$C,3,FALSE))</f>
        <v>営業利益</v>
      </c>
      <c r="D55" s="254">
        <v>3470</v>
      </c>
      <c r="E55" s="255"/>
      <c r="F55" s="256"/>
      <c r="G55" s="257">
        <f t="shared" si="22"/>
        <v>2677</v>
      </c>
      <c r="H55" s="255"/>
      <c r="I55" s="256"/>
      <c r="J55" s="257">
        <f>9181-D55-G55</f>
        <v>3034</v>
      </c>
      <c r="K55" s="255"/>
      <c r="L55" s="256"/>
      <c r="M55" s="257">
        <f>L31-J55-G55-D55</f>
        <v>-34</v>
      </c>
      <c r="N55" s="255"/>
      <c r="O55" s="255"/>
      <c r="P55" s="254">
        <v>3621</v>
      </c>
      <c r="Q55" s="255"/>
      <c r="R55" s="256"/>
      <c r="S55" s="258" t="s">
        <v>271</v>
      </c>
      <c r="T55" s="259"/>
      <c r="U55" s="260"/>
      <c r="V55" s="258" t="s">
        <v>271</v>
      </c>
      <c r="W55" s="259"/>
      <c r="X55" s="260"/>
      <c r="Y55" s="258" t="s">
        <v>271</v>
      </c>
      <c r="Z55" s="259"/>
      <c r="AA55" s="259"/>
    </row>
    <row r="56" spans="1:27" ht="11.9" customHeight="1">
      <c r="A56" s="50"/>
      <c r="B56" s="50"/>
      <c r="C56" s="51" t="str">
        <f>IF($D$1="日本語",VLOOKUP(11,Sheet3!$A:$C,2,FALSE),VLOOKUP(11,Sheet3!$A:$C,3,FALSE))</f>
        <v>営業利益率</v>
      </c>
      <c r="D56" s="261">
        <f>D55/D54</f>
        <v>0.25567344532861774</v>
      </c>
      <c r="E56" s="262"/>
      <c r="F56" s="263"/>
      <c r="G56" s="264">
        <f t="shared" ref="G56" si="23">G55/G54</f>
        <v>0.18567068941600776</v>
      </c>
      <c r="H56" s="262"/>
      <c r="I56" s="263"/>
      <c r="J56" s="264">
        <f>J55/J54</f>
        <v>0.23238357843137256</v>
      </c>
      <c r="K56" s="262"/>
      <c r="L56" s="263"/>
      <c r="M56" s="264">
        <f t="shared" ref="M56" si="24">M55/M54</f>
        <v>-2.9444877457348228E-3</v>
      </c>
      <c r="N56" s="262"/>
      <c r="O56" s="262"/>
      <c r="P56" s="261">
        <f>P55/P54</f>
        <v>0.26666175712497237</v>
      </c>
      <c r="Q56" s="262"/>
      <c r="R56" s="263"/>
      <c r="S56" s="265" t="s">
        <v>271</v>
      </c>
      <c r="T56" s="266"/>
      <c r="U56" s="267"/>
      <c r="V56" s="265" t="s">
        <v>271</v>
      </c>
      <c r="W56" s="266"/>
      <c r="X56" s="267"/>
      <c r="Y56" s="265" t="s">
        <v>271</v>
      </c>
      <c r="Z56" s="266"/>
      <c r="AA56" s="266"/>
    </row>
    <row r="57" spans="1:27" ht="11.9" customHeight="1">
      <c r="A57" s="368" t="str">
        <f>IF($D$1="日本語",VLOOKUP(217,Sheet3!$A:$C,2,FALSE),VLOOKUP(217,Sheet3!$A:$C,3,FALSE))</f>
        <v>オセアニア</v>
      </c>
      <c r="B57" s="368"/>
      <c r="C57" s="44" t="str">
        <f>IF($D$1="日本語",VLOOKUP(9,Sheet3!$A:$C,2,FALSE),VLOOKUP(9,Sheet3!$A:$C,3,FALSE))</f>
        <v>売上高</v>
      </c>
      <c r="D57" s="249">
        <v>7678</v>
      </c>
      <c r="E57" s="250"/>
      <c r="F57" s="251"/>
      <c r="G57" s="252">
        <f t="shared" ref="G57:G58" si="25">D33-D57</f>
        <v>5457</v>
      </c>
      <c r="H57" s="250"/>
      <c r="I57" s="251"/>
      <c r="J57" s="252">
        <f>19232-D57-G57</f>
        <v>6097</v>
      </c>
      <c r="K57" s="250"/>
      <c r="L57" s="251"/>
      <c r="M57" s="252">
        <f>L33-J57-G57-D57</f>
        <v>5524</v>
      </c>
      <c r="N57" s="250"/>
      <c r="O57" s="250"/>
      <c r="P57" s="249">
        <v>7364</v>
      </c>
      <c r="Q57" s="250"/>
      <c r="R57" s="251"/>
      <c r="S57" s="247" t="s">
        <v>271</v>
      </c>
      <c r="T57" s="248"/>
      <c r="U57" s="253"/>
      <c r="V57" s="247" t="s">
        <v>271</v>
      </c>
      <c r="W57" s="248"/>
      <c r="X57" s="253"/>
      <c r="Y57" s="247" t="s">
        <v>271</v>
      </c>
      <c r="Z57" s="248"/>
      <c r="AA57" s="248"/>
    </row>
    <row r="58" spans="1:27" ht="11.9" customHeight="1">
      <c r="A58" s="45"/>
      <c r="B58" s="45"/>
      <c r="C58" s="46" t="str">
        <f>IF($D$1="日本語",VLOOKUP(10,Sheet3!$A:$C,2,FALSE),VLOOKUP(10,Sheet3!$A:$C,3,FALSE))</f>
        <v>営業利益</v>
      </c>
      <c r="D58" s="240">
        <v>1416</v>
      </c>
      <c r="E58" s="241"/>
      <c r="F58" s="242"/>
      <c r="G58" s="243">
        <f t="shared" si="25"/>
        <v>619</v>
      </c>
      <c r="H58" s="241"/>
      <c r="I58" s="242"/>
      <c r="J58" s="243">
        <f>2925-D58-G58</f>
        <v>890</v>
      </c>
      <c r="K58" s="241"/>
      <c r="L58" s="242"/>
      <c r="M58" s="243">
        <f>L34-J58-G58-D58</f>
        <v>422</v>
      </c>
      <c r="N58" s="241"/>
      <c r="O58" s="241"/>
      <c r="P58" s="240">
        <v>1447</v>
      </c>
      <c r="Q58" s="241"/>
      <c r="R58" s="242"/>
      <c r="S58" s="244" t="s">
        <v>271</v>
      </c>
      <c r="T58" s="245"/>
      <c r="U58" s="246"/>
      <c r="V58" s="244" t="s">
        <v>271</v>
      </c>
      <c r="W58" s="245"/>
      <c r="X58" s="246"/>
      <c r="Y58" s="244" t="s">
        <v>271</v>
      </c>
      <c r="Z58" s="245"/>
      <c r="AA58" s="245"/>
    </row>
    <row r="59" spans="1:27" ht="11.9" customHeight="1">
      <c r="A59" s="47"/>
      <c r="B59" s="47"/>
      <c r="C59" s="48" t="str">
        <f>IF($D$1="日本語",VLOOKUP(11,Sheet3!$A:$C,2,FALSE),VLOOKUP(11,Sheet3!$A:$C,3,FALSE))</f>
        <v>営業利益率</v>
      </c>
      <c r="D59" s="268">
        <f>D58/D57</f>
        <v>0.18442302682990361</v>
      </c>
      <c r="E59" s="269"/>
      <c r="F59" s="270"/>
      <c r="G59" s="271">
        <f t="shared" ref="G59" si="26">G58/G57</f>
        <v>0.11343228880337182</v>
      </c>
      <c r="H59" s="269"/>
      <c r="I59" s="270"/>
      <c r="J59" s="271">
        <f>J58/J57</f>
        <v>0.14597342955551912</v>
      </c>
      <c r="K59" s="269"/>
      <c r="L59" s="270"/>
      <c r="M59" s="230">
        <f t="shared" ref="M59" si="27">M58/M57</f>
        <v>7.6393917451122381E-2</v>
      </c>
      <c r="N59" s="228"/>
      <c r="O59" s="228"/>
      <c r="P59" s="268">
        <v>0.19700000000000001</v>
      </c>
      <c r="Q59" s="269"/>
      <c r="R59" s="270"/>
      <c r="S59" s="272" t="s">
        <v>271</v>
      </c>
      <c r="T59" s="273"/>
      <c r="U59" s="274"/>
      <c r="V59" s="272" t="s">
        <v>271</v>
      </c>
      <c r="W59" s="273"/>
      <c r="X59" s="274"/>
      <c r="Y59" s="231" t="s">
        <v>271</v>
      </c>
      <c r="Z59" s="232"/>
      <c r="AA59" s="232"/>
    </row>
    <row r="60" spans="1:27" ht="11.9" customHeight="1">
      <c r="A60" s="369" t="str">
        <f>IF($D$1="日本語",VLOOKUP(218,Sheet3!$A:$C,2,FALSE),VLOOKUP(218,Sheet3!$A:$C,3,FALSE))</f>
        <v xml:space="preserve">東南・南アジア  </v>
      </c>
      <c r="B60" s="369"/>
      <c r="C60" s="46" t="str">
        <f>IF($D$1="日本語",VLOOKUP(9,Sheet3!$A:$C,2,FALSE),VLOOKUP(9,Sheet3!$A:$C,3,FALSE))</f>
        <v>売上高</v>
      </c>
      <c r="D60" s="275">
        <v>2506</v>
      </c>
      <c r="E60" s="276"/>
      <c r="F60" s="277"/>
      <c r="G60" s="278">
        <f t="shared" ref="G60:G61" si="28">D36-D60</f>
        <v>2130</v>
      </c>
      <c r="H60" s="276"/>
      <c r="I60" s="277"/>
      <c r="J60" s="278">
        <f>7753-D60-G60</f>
        <v>3117</v>
      </c>
      <c r="K60" s="276"/>
      <c r="L60" s="277"/>
      <c r="M60" s="278">
        <f>L36-J60-G60-D60</f>
        <v>3150</v>
      </c>
      <c r="N60" s="276"/>
      <c r="O60" s="276"/>
      <c r="P60" s="275">
        <v>3641</v>
      </c>
      <c r="Q60" s="276"/>
      <c r="R60" s="277"/>
      <c r="S60" s="279" t="s">
        <v>271</v>
      </c>
      <c r="T60" s="280"/>
      <c r="U60" s="281"/>
      <c r="V60" s="279" t="s">
        <v>271</v>
      </c>
      <c r="W60" s="280"/>
      <c r="X60" s="281"/>
      <c r="Y60" s="279" t="s">
        <v>271</v>
      </c>
      <c r="Z60" s="280"/>
      <c r="AA60" s="280"/>
    </row>
    <row r="61" spans="1:27" ht="11.9" customHeight="1">
      <c r="A61" s="49"/>
      <c r="B61" s="49"/>
      <c r="C61" s="44" t="str">
        <f>IF($D$1="日本語",VLOOKUP(10,Sheet3!$A:$C,2,FALSE),VLOOKUP(10,Sheet3!$A:$C,3,FALSE))</f>
        <v>営業利益</v>
      </c>
      <c r="D61" s="254">
        <v>165</v>
      </c>
      <c r="E61" s="255"/>
      <c r="F61" s="256"/>
      <c r="G61" s="257">
        <f t="shared" si="28"/>
        <v>17</v>
      </c>
      <c r="H61" s="255"/>
      <c r="I61" s="256"/>
      <c r="J61" s="257">
        <f>726-D61-G61</f>
        <v>544</v>
      </c>
      <c r="K61" s="255"/>
      <c r="L61" s="256"/>
      <c r="M61" s="257">
        <f>L37-J61-G61-D61</f>
        <v>238</v>
      </c>
      <c r="N61" s="255"/>
      <c r="O61" s="255"/>
      <c r="P61" s="254">
        <v>629</v>
      </c>
      <c r="Q61" s="255"/>
      <c r="R61" s="256"/>
      <c r="S61" s="258" t="s">
        <v>271</v>
      </c>
      <c r="T61" s="259"/>
      <c r="U61" s="260"/>
      <c r="V61" s="258" t="s">
        <v>271</v>
      </c>
      <c r="W61" s="259"/>
      <c r="X61" s="260"/>
      <c r="Y61" s="258" t="s">
        <v>271</v>
      </c>
      <c r="Z61" s="259"/>
      <c r="AA61" s="259"/>
    </row>
    <row r="62" spans="1:27" ht="11.9" customHeight="1">
      <c r="A62" s="50"/>
      <c r="B62" s="50"/>
      <c r="C62" s="51" t="str">
        <f>IF($D$1="日本語",VLOOKUP(11,Sheet3!$A:$C,2,FALSE),VLOOKUP(11,Sheet3!$A:$C,3,FALSE))</f>
        <v>営業利益率</v>
      </c>
      <c r="D62" s="261">
        <f>D61/D60</f>
        <v>6.5841979249800481E-2</v>
      </c>
      <c r="E62" s="262"/>
      <c r="F62" s="263"/>
      <c r="G62" s="264">
        <f t="shared" ref="G62" si="29">G61/G60</f>
        <v>7.9812206572769957E-3</v>
      </c>
      <c r="H62" s="262"/>
      <c r="I62" s="263"/>
      <c r="J62" s="264">
        <f>J61/J60</f>
        <v>0.17452678857876164</v>
      </c>
      <c r="K62" s="262"/>
      <c r="L62" s="263"/>
      <c r="M62" s="264">
        <f t="shared" ref="M62" si="30">M61/M60</f>
        <v>7.5555555555555556E-2</v>
      </c>
      <c r="N62" s="262"/>
      <c r="O62" s="262"/>
      <c r="P62" s="261">
        <f>P61/P60</f>
        <v>0.17275473770942049</v>
      </c>
      <c r="Q62" s="262"/>
      <c r="R62" s="263"/>
      <c r="S62" s="265" t="s">
        <v>271</v>
      </c>
      <c r="T62" s="266"/>
      <c r="U62" s="267"/>
      <c r="V62" s="265" t="s">
        <v>271</v>
      </c>
      <c r="W62" s="266"/>
      <c r="X62" s="267"/>
      <c r="Y62" s="265" t="s">
        <v>271</v>
      </c>
      <c r="Z62" s="266"/>
      <c r="AA62" s="266"/>
    </row>
    <row r="63" spans="1:27" ht="11.9" customHeight="1">
      <c r="A63" s="368" t="str">
        <f>IF($D$1="日本語",VLOOKUP(273,Sheet3!$A:$C,2,FALSE),VLOOKUP(273,Sheet3!$A:$C,3,FALSE))</f>
        <v>その他</v>
      </c>
      <c r="B63" s="368"/>
      <c r="C63" s="44" t="str">
        <f>IF($D$1="日本語",VLOOKUP(9,Sheet3!$A:$C,2,FALSE),VLOOKUP(9,Sheet3!$A:$C,3,FALSE))</f>
        <v>売上高</v>
      </c>
      <c r="D63" s="249">
        <v>7501</v>
      </c>
      <c r="E63" s="250"/>
      <c r="F63" s="251"/>
      <c r="G63" s="252">
        <f>D39-D63</f>
        <v>8241</v>
      </c>
      <c r="H63" s="250"/>
      <c r="I63" s="251"/>
      <c r="J63" s="252">
        <f>26229-D63-G63</f>
        <v>10487</v>
      </c>
      <c r="K63" s="250"/>
      <c r="L63" s="251"/>
      <c r="M63" s="252">
        <f>L39-J63-G63-D63</f>
        <v>8904</v>
      </c>
      <c r="N63" s="250"/>
      <c r="O63" s="250"/>
      <c r="P63" s="249">
        <v>9227</v>
      </c>
      <c r="Q63" s="250"/>
      <c r="R63" s="251"/>
      <c r="S63" s="247" t="s">
        <v>271</v>
      </c>
      <c r="T63" s="248"/>
      <c r="U63" s="253"/>
      <c r="V63" s="247" t="s">
        <v>271</v>
      </c>
      <c r="W63" s="248"/>
      <c r="X63" s="253"/>
      <c r="Y63" s="247" t="s">
        <v>271</v>
      </c>
      <c r="Z63" s="248"/>
      <c r="AA63" s="248"/>
    </row>
    <row r="64" spans="1:27" ht="11.9" customHeight="1">
      <c r="A64" s="45"/>
      <c r="B64" s="45"/>
      <c r="C64" s="46" t="str">
        <f>IF($D$1="日本語",VLOOKUP(10,Sheet3!$A:$C,2,FALSE),VLOOKUP(10,Sheet3!$A:$C,3,FALSE))</f>
        <v>営業利益</v>
      </c>
      <c r="D64" s="240">
        <v>411</v>
      </c>
      <c r="E64" s="241"/>
      <c r="F64" s="242"/>
      <c r="G64" s="243">
        <f t="shared" ref="G64" si="31">D40-D64</f>
        <v>223</v>
      </c>
      <c r="H64" s="241"/>
      <c r="I64" s="242"/>
      <c r="J64" s="243">
        <f>1843-D64-G64</f>
        <v>1209</v>
      </c>
      <c r="K64" s="241"/>
      <c r="L64" s="242"/>
      <c r="M64" s="243">
        <f>L40-J64-G64-D64</f>
        <v>-46</v>
      </c>
      <c r="N64" s="241"/>
      <c r="O64" s="241"/>
      <c r="P64" s="240">
        <v>715</v>
      </c>
      <c r="Q64" s="241"/>
      <c r="R64" s="242"/>
      <c r="S64" s="244" t="s">
        <v>271</v>
      </c>
      <c r="T64" s="245"/>
      <c r="U64" s="246"/>
      <c r="V64" s="244" t="s">
        <v>271</v>
      </c>
      <c r="W64" s="245"/>
      <c r="X64" s="246"/>
      <c r="Y64" s="244" t="s">
        <v>271</v>
      </c>
      <c r="Z64" s="245"/>
      <c r="AA64" s="245"/>
    </row>
    <row r="65" spans="1:27" ht="11.9" customHeight="1">
      <c r="A65" s="47"/>
      <c r="B65" s="47"/>
      <c r="C65" s="48" t="str">
        <f>IF($D$1="日本語",VLOOKUP(11,Sheet3!$A:$C,2,FALSE),VLOOKUP(11,Sheet3!$A:$C,3,FALSE))</f>
        <v>営業利益率</v>
      </c>
      <c r="D65" s="227">
        <f>D64/D63</f>
        <v>5.4792694307425678E-2</v>
      </c>
      <c r="E65" s="228"/>
      <c r="F65" s="229"/>
      <c r="G65" s="230">
        <f t="shared" ref="G65" si="32">G64/G63</f>
        <v>2.7059822837034342E-2</v>
      </c>
      <c r="H65" s="228"/>
      <c r="I65" s="229"/>
      <c r="J65" s="230">
        <f>J64/J63</f>
        <v>0.11528559168494326</v>
      </c>
      <c r="K65" s="228"/>
      <c r="L65" s="229"/>
      <c r="M65" s="230">
        <f t="shared" ref="M65" si="33">M64/M63</f>
        <v>-5.1662174303683736E-3</v>
      </c>
      <c r="N65" s="228"/>
      <c r="O65" s="228"/>
      <c r="P65" s="227">
        <f>P64/P63</f>
        <v>7.7489975073154874E-2</v>
      </c>
      <c r="Q65" s="228"/>
      <c r="R65" s="229"/>
      <c r="S65" s="231" t="s">
        <v>271</v>
      </c>
      <c r="T65" s="232"/>
      <c r="U65" s="233"/>
      <c r="V65" s="231" t="s">
        <v>271</v>
      </c>
      <c r="W65" s="232"/>
      <c r="X65" s="233"/>
      <c r="Y65" s="231" t="s">
        <v>271</v>
      </c>
      <c r="Z65" s="232"/>
      <c r="AA65" s="232"/>
    </row>
    <row r="66" spans="1:27" ht="9.75" customHeight="1">
      <c r="A66" s="54"/>
      <c r="B66" s="55"/>
      <c r="C66" s="54"/>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11.9" customHeight="1">
      <c r="A67" s="372" t="str">
        <f>IF($D$1="日本語",VLOOKUP(208,Sheet3!$A:$C,2,FALSE),VLOOKUP(208,Sheet3!$A:$C,3,FALSE))</f>
        <v>ご参考：為替レート</v>
      </c>
      <c r="B67" s="372"/>
      <c r="C67" s="373"/>
      <c r="D67" s="234" t="str">
        <f>IF($D$1="日本語",VLOOKUP(3,Sheet3!$E:$G,2,FALSE),VLOOKUP(3,Sheet3!$E:$G,3,FALSE))</f>
        <v>2021年12月期</v>
      </c>
      <c r="E67" s="235"/>
      <c r="F67" s="235"/>
      <c r="G67" s="235"/>
      <c r="H67" s="235"/>
      <c r="I67" s="235"/>
      <c r="J67" s="235"/>
      <c r="K67" s="235"/>
      <c r="L67" s="235"/>
      <c r="M67" s="235"/>
      <c r="N67" s="235"/>
      <c r="O67" s="235"/>
      <c r="P67" s="234" t="str">
        <f>P4</f>
        <v>2022年12月期</v>
      </c>
      <c r="Q67" s="235"/>
      <c r="R67" s="235"/>
      <c r="S67" s="235"/>
      <c r="T67" s="235"/>
      <c r="U67" s="235"/>
      <c r="V67" s="235"/>
      <c r="W67" s="235"/>
      <c r="X67" s="235"/>
      <c r="Y67" s="235"/>
      <c r="Z67" s="235"/>
      <c r="AA67" s="235"/>
    </row>
    <row r="68" spans="1:27" ht="11.9" customHeight="1">
      <c r="A68" s="360"/>
      <c r="B68" s="360"/>
      <c r="C68" s="367"/>
      <c r="D68" s="236" t="s">
        <v>2</v>
      </c>
      <c r="E68" s="237"/>
      <c r="F68" s="238"/>
      <c r="G68" s="239" t="s">
        <v>3</v>
      </c>
      <c r="H68" s="237"/>
      <c r="I68" s="238"/>
      <c r="J68" s="239" t="s">
        <v>4</v>
      </c>
      <c r="K68" s="237"/>
      <c r="L68" s="238"/>
      <c r="M68" s="239" t="s">
        <v>5</v>
      </c>
      <c r="N68" s="237"/>
      <c r="O68" s="237"/>
      <c r="P68" s="236" t="s">
        <v>2</v>
      </c>
      <c r="Q68" s="237"/>
      <c r="R68" s="238"/>
      <c r="S68" s="239" t="s">
        <v>3</v>
      </c>
      <c r="T68" s="237"/>
      <c r="U68" s="238"/>
      <c r="V68" s="239" t="s">
        <v>4</v>
      </c>
      <c r="W68" s="237"/>
      <c r="X68" s="238"/>
      <c r="Y68" s="239" t="s">
        <v>5</v>
      </c>
      <c r="Z68" s="237"/>
      <c r="AA68" s="237"/>
    </row>
    <row r="69" spans="1:27" ht="11.9" customHeight="1">
      <c r="A69" s="374" t="s">
        <v>16</v>
      </c>
      <c r="B69" s="374"/>
      <c r="C69" s="374"/>
      <c r="D69" s="213">
        <v>106.15</v>
      </c>
      <c r="E69" s="214"/>
      <c r="F69" s="215"/>
      <c r="G69" s="216">
        <v>107.65</v>
      </c>
      <c r="H69" s="214"/>
      <c r="I69" s="215"/>
      <c r="J69" s="216">
        <v>108.48</v>
      </c>
      <c r="K69" s="214"/>
      <c r="L69" s="215"/>
      <c r="M69" s="216">
        <v>109.78</v>
      </c>
      <c r="N69" s="214"/>
      <c r="O69" s="214"/>
      <c r="P69" s="213">
        <v>117.01</v>
      </c>
      <c r="Q69" s="214"/>
      <c r="R69" s="215"/>
      <c r="S69" s="217" t="s">
        <v>587</v>
      </c>
      <c r="T69" s="218"/>
      <c r="U69" s="219"/>
      <c r="V69" s="217" t="s">
        <v>271</v>
      </c>
      <c r="W69" s="218"/>
      <c r="X69" s="219"/>
      <c r="Y69" s="217" t="s">
        <v>271</v>
      </c>
      <c r="Z69" s="218"/>
      <c r="AA69" s="218"/>
    </row>
    <row r="70" spans="1:27" ht="11.9" customHeight="1">
      <c r="A70" s="359" t="s">
        <v>17</v>
      </c>
      <c r="B70" s="359"/>
      <c r="C70" s="366"/>
      <c r="D70" s="220">
        <v>128.04</v>
      </c>
      <c r="E70" s="221"/>
      <c r="F70" s="222"/>
      <c r="G70" s="223">
        <v>129.91</v>
      </c>
      <c r="H70" s="221"/>
      <c r="I70" s="222"/>
      <c r="J70" s="223">
        <v>129.9</v>
      </c>
      <c r="K70" s="221"/>
      <c r="L70" s="222"/>
      <c r="M70" s="223">
        <v>130.06</v>
      </c>
      <c r="N70" s="221"/>
      <c r="O70" s="221"/>
      <c r="P70" s="220">
        <v>131.41999999999999</v>
      </c>
      <c r="Q70" s="221"/>
      <c r="R70" s="222"/>
      <c r="S70" s="224" t="s">
        <v>587</v>
      </c>
      <c r="T70" s="225"/>
      <c r="U70" s="226"/>
      <c r="V70" s="224" t="s">
        <v>271</v>
      </c>
      <c r="W70" s="225"/>
      <c r="X70" s="226"/>
      <c r="Y70" s="224" t="s">
        <v>271</v>
      </c>
      <c r="Z70" s="225"/>
      <c r="AA70" s="225"/>
    </row>
    <row r="71" spans="1:27" ht="11.9" customHeight="1">
      <c r="A71" s="370" t="s">
        <v>18</v>
      </c>
      <c r="B71" s="370"/>
      <c r="C71" s="371"/>
      <c r="D71" s="204">
        <v>16.32</v>
      </c>
      <c r="E71" s="205"/>
      <c r="F71" s="206"/>
      <c r="G71" s="207">
        <v>16.63</v>
      </c>
      <c r="H71" s="205"/>
      <c r="I71" s="206"/>
      <c r="J71" s="207">
        <v>16.77</v>
      </c>
      <c r="K71" s="205"/>
      <c r="L71" s="206"/>
      <c r="M71" s="208">
        <v>17.03</v>
      </c>
      <c r="N71" s="209"/>
      <c r="O71" s="209"/>
      <c r="P71" s="204">
        <v>18.43</v>
      </c>
      <c r="Q71" s="205"/>
      <c r="R71" s="206"/>
      <c r="S71" s="210" t="s">
        <v>587</v>
      </c>
      <c r="T71" s="211"/>
      <c r="U71" s="212"/>
      <c r="V71" s="210" t="s">
        <v>271</v>
      </c>
      <c r="W71" s="211"/>
      <c r="X71" s="212"/>
      <c r="Y71" s="210" t="s">
        <v>271</v>
      </c>
      <c r="Z71" s="211"/>
      <c r="AA71" s="211"/>
    </row>
    <row r="72" spans="1:27" ht="10.4" customHeight="1">
      <c r="A72" s="32"/>
      <c r="C72" s="33"/>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ht="10.4" customHeight="1">
      <c r="A73" s="32"/>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ht="10.4" customHeight="1">
      <c r="P74" s="32"/>
      <c r="Q74" s="32"/>
      <c r="R74" s="32"/>
      <c r="S74" s="32"/>
      <c r="T74" s="32"/>
      <c r="U74" s="32"/>
    </row>
    <row r="75" spans="1:27" ht="10.4" customHeight="1"/>
    <row r="76" spans="1:27" ht="10.4" customHeight="1"/>
    <row r="77" spans="1:27" ht="10.4" customHeight="1"/>
    <row r="78" spans="1:27" ht="10.4" customHeight="1"/>
    <row r="79" spans="1:27" ht="10.4" customHeight="1"/>
    <row r="80" spans="1:27" ht="10.4" customHeight="1"/>
    <row r="81" ht="10.4" customHeight="1"/>
    <row r="82" ht="10.4" customHeight="1"/>
    <row r="83" ht="11.9" customHeight="1"/>
    <row r="84" ht="11.9" customHeight="1"/>
    <row r="85" ht="11.9" customHeight="1"/>
    <row r="86" ht="11.9" customHeight="1"/>
    <row r="87" ht="11.9" customHeight="1"/>
    <row r="88" ht="11.9" customHeight="1"/>
    <row r="89" ht="11.9" customHeight="1"/>
    <row r="90" ht="11.9" customHeight="1"/>
    <row r="91" ht="11.9" customHeight="1"/>
    <row r="92" ht="11.9" customHeight="1"/>
    <row r="93" ht="11.9" customHeight="1"/>
    <row r="94" ht="11.9" customHeight="1"/>
    <row r="95" ht="11.9" customHeight="1"/>
    <row r="96" ht="11.9" customHeight="1"/>
    <row r="97" ht="11.9" customHeight="1"/>
    <row r="98" ht="11.9" customHeight="1"/>
    <row r="99" ht="11.9" customHeight="1"/>
    <row r="100" ht="11.9" customHeight="1"/>
    <row r="101" ht="11.9" customHeight="1"/>
    <row r="102" ht="11.9" customHeight="1"/>
    <row r="103" ht="11.9" customHeight="1"/>
    <row r="104" ht="11.9" customHeight="1"/>
    <row r="105" ht="11.9" customHeight="1"/>
    <row r="106" ht="11.9" customHeight="1"/>
    <row r="107" ht="11.9" customHeight="1"/>
    <row r="108" ht="11.9" customHeight="1"/>
    <row r="109" ht="11.9" customHeight="1"/>
    <row r="110" ht="11.9" customHeight="1"/>
    <row r="111" ht="11.9" customHeight="1"/>
    <row r="112" ht="11.9" customHeight="1"/>
    <row r="113" ht="11.9" customHeight="1"/>
    <row r="114" ht="11.9" customHeight="1"/>
    <row r="115" ht="11.9" customHeight="1"/>
    <row r="116" ht="11.9" customHeight="1"/>
    <row r="117" ht="11.9" customHeight="1"/>
    <row r="118" ht="11.9" customHeight="1"/>
    <row r="119" ht="11.9" customHeight="1"/>
    <row r="120" ht="11.9" customHeight="1"/>
    <row r="121" ht="11.9" customHeight="1"/>
    <row r="122" ht="11.9" customHeight="1"/>
    <row r="123" ht="11.9" customHeight="1"/>
    <row r="124" ht="11.9" customHeight="1"/>
    <row r="125" ht="11.9" customHeight="1"/>
    <row r="126" ht="11.9" customHeight="1"/>
    <row r="127" ht="11.9" customHeight="1"/>
    <row r="128" ht="11.9" customHeight="1"/>
    <row r="129" ht="11.9" customHeight="1"/>
    <row r="130" ht="11.9" customHeight="1"/>
    <row r="131" ht="11.9" customHeight="1"/>
    <row r="132" ht="11.9" customHeight="1"/>
    <row r="133" ht="11.9" customHeight="1"/>
    <row r="134" ht="11.9" customHeight="1"/>
    <row r="135" ht="11.9" customHeight="1"/>
    <row r="136" ht="11.9" customHeight="1"/>
    <row r="137" ht="11.9" customHeight="1"/>
    <row r="138" ht="11.9" customHeight="1"/>
    <row r="139" ht="11.9" customHeight="1"/>
    <row r="140" ht="11.9" customHeight="1"/>
    <row r="141" ht="11.9" customHeight="1"/>
    <row r="142" ht="11.9" customHeight="1"/>
  </sheetData>
  <mergeCells count="452">
    <mergeCell ref="D43:O43"/>
    <mergeCell ref="P43:AA43"/>
    <mergeCell ref="D44:F44"/>
    <mergeCell ref="G44:I44"/>
    <mergeCell ref="A70:C70"/>
    <mergeCell ref="A71:C71"/>
    <mergeCell ref="A60:B60"/>
    <mergeCell ref="A63:B63"/>
    <mergeCell ref="A43:C44"/>
    <mergeCell ref="A45:B45"/>
    <mergeCell ref="A48:B48"/>
    <mergeCell ref="A51:B51"/>
    <mergeCell ref="A54:B54"/>
    <mergeCell ref="A57:B57"/>
    <mergeCell ref="A67:C68"/>
    <mergeCell ref="A69:C69"/>
    <mergeCell ref="J44:L44"/>
    <mergeCell ref="M44:O44"/>
    <mergeCell ref="P44:R44"/>
    <mergeCell ref="S44:U44"/>
    <mergeCell ref="V44:X44"/>
    <mergeCell ref="Y44:AA44"/>
    <mergeCell ref="D45:F45"/>
    <mergeCell ref="G45:I45"/>
    <mergeCell ref="A16:C16"/>
    <mergeCell ref="A11:C12"/>
    <mergeCell ref="A21:B21"/>
    <mergeCell ref="A24:B24"/>
    <mergeCell ref="A27:B27"/>
    <mergeCell ref="A30:B30"/>
    <mergeCell ref="A33:B33"/>
    <mergeCell ref="A36:B36"/>
    <mergeCell ref="A39:B39"/>
    <mergeCell ref="A19:C20"/>
    <mergeCell ref="P4:AA4"/>
    <mergeCell ref="D5:G5"/>
    <mergeCell ref="H5:K5"/>
    <mergeCell ref="L5:O5"/>
    <mergeCell ref="P5:S5"/>
    <mergeCell ref="T5:W5"/>
    <mergeCell ref="X5:AA5"/>
    <mergeCell ref="D6:G6"/>
    <mergeCell ref="A15:C15"/>
    <mergeCell ref="P6:S6"/>
    <mergeCell ref="T6:W6"/>
    <mergeCell ref="X6:AA6"/>
    <mergeCell ref="P7:S7"/>
    <mergeCell ref="T7:W7"/>
    <mergeCell ref="X7:AA7"/>
    <mergeCell ref="P8:S8"/>
    <mergeCell ref="T8:W8"/>
    <mergeCell ref="X8:AA8"/>
    <mergeCell ref="P9:S9"/>
    <mergeCell ref="T9:W9"/>
    <mergeCell ref="X9:AA9"/>
    <mergeCell ref="P11:AA11"/>
    <mergeCell ref="M12:O12"/>
    <mergeCell ref="P12:R12"/>
    <mergeCell ref="A1:C1"/>
    <mergeCell ref="A4:C5"/>
    <mergeCell ref="A6:C6"/>
    <mergeCell ref="A7:C7"/>
    <mergeCell ref="A8:C8"/>
    <mergeCell ref="A9:C9"/>
    <mergeCell ref="A13:C13"/>
    <mergeCell ref="A14:C14"/>
    <mergeCell ref="D4:O4"/>
    <mergeCell ref="H6:K6"/>
    <mergeCell ref="L6:O6"/>
    <mergeCell ref="D7:G7"/>
    <mergeCell ref="H7:K7"/>
    <mergeCell ref="L7:O7"/>
    <mergeCell ref="D8:G8"/>
    <mergeCell ref="H8:K8"/>
    <mergeCell ref="L8:O8"/>
    <mergeCell ref="D9:G9"/>
    <mergeCell ref="H9:K9"/>
    <mergeCell ref="L9:O9"/>
    <mergeCell ref="D11:O11"/>
    <mergeCell ref="D12:F12"/>
    <mergeCell ref="G12:I12"/>
    <mergeCell ref="J12:L12"/>
    <mergeCell ref="S12:U12"/>
    <mergeCell ref="V12:X12"/>
    <mergeCell ref="Y12:AA12"/>
    <mergeCell ref="D13:F13"/>
    <mergeCell ref="G13:I13"/>
    <mergeCell ref="J13:L13"/>
    <mergeCell ref="M13:O13"/>
    <mergeCell ref="P13:R13"/>
    <mergeCell ref="S13:U13"/>
    <mergeCell ref="V13:X13"/>
    <mergeCell ref="Y13:AA13"/>
    <mergeCell ref="D14:F14"/>
    <mergeCell ref="G14:I14"/>
    <mergeCell ref="J14:L14"/>
    <mergeCell ref="M14:O14"/>
    <mergeCell ref="P14:R14"/>
    <mergeCell ref="S14:U14"/>
    <mergeCell ref="V14:X14"/>
    <mergeCell ref="Y14:AA14"/>
    <mergeCell ref="D15:F15"/>
    <mergeCell ref="G15:I15"/>
    <mergeCell ref="J15:L15"/>
    <mergeCell ref="M15:O15"/>
    <mergeCell ref="P15:R15"/>
    <mergeCell ref="S15:U15"/>
    <mergeCell ref="V15:X15"/>
    <mergeCell ref="Y15:AA15"/>
    <mergeCell ref="D16:F16"/>
    <mergeCell ref="G16:I16"/>
    <mergeCell ref="J16:L16"/>
    <mergeCell ref="M16:O16"/>
    <mergeCell ref="P16:R16"/>
    <mergeCell ref="S16:U16"/>
    <mergeCell ref="V16:X16"/>
    <mergeCell ref="Y16:AA16"/>
    <mergeCell ref="D19:O19"/>
    <mergeCell ref="P19:AA19"/>
    <mergeCell ref="D20:G20"/>
    <mergeCell ref="H20:K20"/>
    <mergeCell ref="L20:O20"/>
    <mergeCell ref="P20:S20"/>
    <mergeCell ref="T20:W20"/>
    <mergeCell ref="X20:AA20"/>
    <mergeCell ref="D21:G21"/>
    <mergeCell ref="H21:K21"/>
    <mergeCell ref="L21:O21"/>
    <mergeCell ref="P21:S21"/>
    <mergeCell ref="T21:W21"/>
    <mergeCell ref="X21:AA21"/>
    <mergeCell ref="D22:G22"/>
    <mergeCell ref="H22:K22"/>
    <mergeCell ref="L22:O22"/>
    <mergeCell ref="P22:S22"/>
    <mergeCell ref="T22:W22"/>
    <mergeCell ref="X22:AA22"/>
    <mergeCell ref="D23:G23"/>
    <mergeCell ref="H23:K23"/>
    <mergeCell ref="L23:O23"/>
    <mergeCell ref="P23:S23"/>
    <mergeCell ref="T23:W23"/>
    <mergeCell ref="X23:AA23"/>
    <mergeCell ref="D24:G24"/>
    <mergeCell ref="H24:K24"/>
    <mergeCell ref="L24:O24"/>
    <mergeCell ref="P24:S24"/>
    <mergeCell ref="T24:W24"/>
    <mergeCell ref="X24:AA24"/>
    <mergeCell ref="D25:G25"/>
    <mergeCell ref="H25:K25"/>
    <mergeCell ref="L25:O25"/>
    <mergeCell ref="P25:S25"/>
    <mergeCell ref="T25:W25"/>
    <mergeCell ref="X25:AA25"/>
    <mergeCell ref="D26:G26"/>
    <mergeCell ref="H26:K26"/>
    <mergeCell ref="L26:O26"/>
    <mergeCell ref="P26:S26"/>
    <mergeCell ref="T26:W26"/>
    <mergeCell ref="X26:AA26"/>
    <mergeCell ref="D27:G27"/>
    <mergeCell ref="H27:K27"/>
    <mergeCell ref="L27:O27"/>
    <mergeCell ref="P27:S27"/>
    <mergeCell ref="T27:W27"/>
    <mergeCell ref="X27:AA27"/>
    <mergeCell ref="D28:G28"/>
    <mergeCell ref="H28:K28"/>
    <mergeCell ref="L28:O28"/>
    <mergeCell ref="P28:S28"/>
    <mergeCell ref="T28:W28"/>
    <mergeCell ref="X28:AA28"/>
    <mergeCell ref="D29:G29"/>
    <mergeCell ref="H29:K29"/>
    <mergeCell ref="L29:O29"/>
    <mergeCell ref="P29:S29"/>
    <mergeCell ref="T29:W29"/>
    <mergeCell ref="X29:AA29"/>
    <mergeCell ref="D30:G30"/>
    <mergeCell ref="H30:K30"/>
    <mergeCell ref="L30:O30"/>
    <mergeCell ref="P30:S30"/>
    <mergeCell ref="T30:W30"/>
    <mergeCell ref="X30:AA30"/>
    <mergeCell ref="D31:G31"/>
    <mergeCell ref="H31:K31"/>
    <mergeCell ref="L31:O31"/>
    <mergeCell ref="P31:S31"/>
    <mergeCell ref="T31:W31"/>
    <mergeCell ref="X31:AA31"/>
    <mergeCell ref="D32:G32"/>
    <mergeCell ref="H32:K32"/>
    <mergeCell ref="L32:O32"/>
    <mergeCell ref="P32:S32"/>
    <mergeCell ref="T32:W32"/>
    <mergeCell ref="X32:AA32"/>
    <mergeCell ref="D33:G33"/>
    <mergeCell ref="H33:K33"/>
    <mergeCell ref="L33:O33"/>
    <mergeCell ref="P33:S33"/>
    <mergeCell ref="T33:W33"/>
    <mergeCell ref="X33:AA33"/>
    <mergeCell ref="D34:G34"/>
    <mergeCell ref="H34:K34"/>
    <mergeCell ref="L34:O34"/>
    <mergeCell ref="P34:S34"/>
    <mergeCell ref="T34:W34"/>
    <mergeCell ref="X34:AA34"/>
    <mergeCell ref="D35:G35"/>
    <mergeCell ref="H35:K35"/>
    <mergeCell ref="L35:O35"/>
    <mergeCell ref="P35:S35"/>
    <mergeCell ref="T35:W35"/>
    <mergeCell ref="X35:AA35"/>
    <mergeCell ref="D36:G36"/>
    <mergeCell ref="H36:K36"/>
    <mergeCell ref="L36:O36"/>
    <mergeCell ref="P36:S36"/>
    <mergeCell ref="T36:W36"/>
    <mergeCell ref="X36:AA36"/>
    <mergeCell ref="D37:G37"/>
    <mergeCell ref="H37:K37"/>
    <mergeCell ref="L37:O37"/>
    <mergeCell ref="P37:S37"/>
    <mergeCell ref="T37:W37"/>
    <mergeCell ref="X37:AA37"/>
    <mergeCell ref="D38:G38"/>
    <mergeCell ref="H38:K38"/>
    <mergeCell ref="L38:O38"/>
    <mergeCell ref="P38:S38"/>
    <mergeCell ref="T38:W38"/>
    <mergeCell ref="X38:AA38"/>
    <mergeCell ref="D39:G39"/>
    <mergeCell ref="H39:K39"/>
    <mergeCell ref="L39:O39"/>
    <mergeCell ref="P39:S39"/>
    <mergeCell ref="T39:W39"/>
    <mergeCell ref="X39:AA39"/>
    <mergeCell ref="D40:G40"/>
    <mergeCell ref="H40:K40"/>
    <mergeCell ref="L40:O40"/>
    <mergeCell ref="P40:S40"/>
    <mergeCell ref="T40:W40"/>
    <mergeCell ref="X40:AA40"/>
    <mergeCell ref="D41:G41"/>
    <mergeCell ref="H41:K41"/>
    <mergeCell ref="L41:O41"/>
    <mergeCell ref="P41:S41"/>
    <mergeCell ref="T41:W41"/>
    <mergeCell ref="X41:AA41"/>
    <mergeCell ref="J45:L45"/>
    <mergeCell ref="M45:O45"/>
    <mergeCell ref="P45:R45"/>
    <mergeCell ref="S45:U45"/>
    <mergeCell ref="V45:X45"/>
    <mergeCell ref="Y45:AA45"/>
    <mergeCell ref="D46:F46"/>
    <mergeCell ref="G46:I46"/>
    <mergeCell ref="J46:L46"/>
    <mergeCell ref="M46:O46"/>
    <mergeCell ref="P46:R46"/>
    <mergeCell ref="S46:U46"/>
    <mergeCell ref="V46:X46"/>
    <mergeCell ref="Y46:AA46"/>
    <mergeCell ref="D47:F47"/>
    <mergeCell ref="G47:I47"/>
    <mergeCell ref="J47:L47"/>
    <mergeCell ref="M47:O47"/>
    <mergeCell ref="P47:R47"/>
    <mergeCell ref="S47:U47"/>
    <mergeCell ref="V47:X47"/>
    <mergeCell ref="Y47:AA47"/>
    <mergeCell ref="D48:F48"/>
    <mergeCell ref="G48:I48"/>
    <mergeCell ref="J48:L48"/>
    <mergeCell ref="M48:O48"/>
    <mergeCell ref="P48:R48"/>
    <mergeCell ref="S48:U48"/>
    <mergeCell ref="V48:X48"/>
    <mergeCell ref="Y48:AA48"/>
    <mergeCell ref="D49:F49"/>
    <mergeCell ref="G49:I49"/>
    <mergeCell ref="J49:L49"/>
    <mergeCell ref="M49:O49"/>
    <mergeCell ref="P49:R49"/>
    <mergeCell ref="S49:U49"/>
    <mergeCell ref="V49:X49"/>
    <mergeCell ref="Y49:AA49"/>
    <mergeCell ref="D50:F50"/>
    <mergeCell ref="G50:I50"/>
    <mergeCell ref="J50:L50"/>
    <mergeCell ref="M50:O50"/>
    <mergeCell ref="P50:R50"/>
    <mergeCell ref="S50:U50"/>
    <mergeCell ref="V50:X50"/>
    <mergeCell ref="Y50:AA50"/>
    <mergeCell ref="D51:F51"/>
    <mergeCell ref="G51:I51"/>
    <mergeCell ref="J51:L51"/>
    <mergeCell ref="M51:O51"/>
    <mergeCell ref="P51:R51"/>
    <mergeCell ref="S51:U51"/>
    <mergeCell ref="V51:X51"/>
    <mergeCell ref="Y51:AA51"/>
    <mergeCell ref="D52:F52"/>
    <mergeCell ref="G52:I52"/>
    <mergeCell ref="J52:L52"/>
    <mergeCell ref="M52:O52"/>
    <mergeCell ref="P52:R52"/>
    <mergeCell ref="S52:U52"/>
    <mergeCell ref="V52:X52"/>
    <mergeCell ref="Y52:AA52"/>
    <mergeCell ref="D53:F53"/>
    <mergeCell ref="G53:I53"/>
    <mergeCell ref="J53:L53"/>
    <mergeCell ref="M53:O53"/>
    <mergeCell ref="P53:R53"/>
    <mergeCell ref="S53:U53"/>
    <mergeCell ref="V53:X53"/>
    <mergeCell ref="Y53:AA53"/>
    <mergeCell ref="D54:F54"/>
    <mergeCell ref="G54:I54"/>
    <mergeCell ref="J54:L54"/>
    <mergeCell ref="M54:O54"/>
    <mergeCell ref="P54:R54"/>
    <mergeCell ref="S54:U54"/>
    <mergeCell ref="V54:X54"/>
    <mergeCell ref="Y54:AA54"/>
    <mergeCell ref="D55:F55"/>
    <mergeCell ref="G55:I55"/>
    <mergeCell ref="J55:L55"/>
    <mergeCell ref="M55:O55"/>
    <mergeCell ref="P55:R55"/>
    <mergeCell ref="S55:U55"/>
    <mergeCell ref="V55:X55"/>
    <mergeCell ref="Y55:AA55"/>
    <mergeCell ref="D56:F56"/>
    <mergeCell ref="G56:I56"/>
    <mergeCell ref="J56:L56"/>
    <mergeCell ref="M56:O56"/>
    <mergeCell ref="P56:R56"/>
    <mergeCell ref="S56:U56"/>
    <mergeCell ref="V56:X56"/>
    <mergeCell ref="Y56:AA56"/>
    <mergeCell ref="D57:F57"/>
    <mergeCell ref="G57:I57"/>
    <mergeCell ref="J57:L57"/>
    <mergeCell ref="M57:O57"/>
    <mergeCell ref="P57:R57"/>
    <mergeCell ref="S57:U57"/>
    <mergeCell ref="V57:X57"/>
    <mergeCell ref="Y57:AA57"/>
    <mergeCell ref="D58:F58"/>
    <mergeCell ref="G58:I58"/>
    <mergeCell ref="J58:L58"/>
    <mergeCell ref="M58:O58"/>
    <mergeCell ref="P58:R58"/>
    <mergeCell ref="S58:U58"/>
    <mergeCell ref="V58:X58"/>
    <mergeCell ref="Y58:AA58"/>
    <mergeCell ref="D59:F59"/>
    <mergeCell ref="G59:I59"/>
    <mergeCell ref="J59:L59"/>
    <mergeCell ref="M59:O59"/>
    <mergeCell ref="P59:R59"/>
    <mergeCell ref="S59:U59"/>
    <mergeCell ref="V59:X59"/>
    <mergeCell ref="Y59:AA59"/>
    <mergeCell ref="D60:F60"/>
    <mergeCell ref="G60:I60"/>
    <mergeCell ref="J60:L60"/>
    <mergeCell ref="M60:O60"/>
    <mergeCell ref="P60:R60"/>
    <mergeCell ref="S60:U60"/>
    <mergeCell ref="V60:X60"/>
    <mergeCell ref="Y60:AA60"/>
    <mergeCell ref="D61:F61"/>
    <mergeCell ref="G61:I61"/>
    <mergeCell ref="J61:L61"/>
    <mergeCell ref="M61:O61"/>
    <mergeCell ref="P61:R61"/>
    <mergeCell ref="S61:U61"/>
    <mergeCell ref="V61:X61"/>
    <mergeCell ref="Y61:AA61"/>
    <mergeCell ref="D62:F62"/>
    <mergeCell ref="G62:I62"/>
    <mergeCell ref="J62:L62"/>
    <mergeCell ref="M62:O62"/>
    <mergeCell ref="P62:R62"/>
    <mergeCell ref="S62:U62"/>
    <mergeCell ref="V62:X62"/>
    <mergeCell ref="Y62:AA62"/>
    <mergeCell ref="D64:F64"/>
    <mergeCell ref="G64:I64"/>
    <mergeCell ref="J64:L64"/>
    <mergeCell ref="M64:O64"/>
    <mergeCell ref="P64:R64"/>
    <mergeCell ref="S64:U64"/>
    <mergeCell ref="V64:X64"/>
    <mergeCell ref="Y64:AA64"/>
    <mergeCell ref="Y63:AA63"/>
    <mergeCell ref="D63:F63"/>
    <mergeCell ref="G63:I63"/>
    <mergeCell ref="J63:L63"/>
    <mergeCell ref="M63:O63"/>
    <mergeCell ref="P63:R63"/>
    <mergeCell ref="S63:U63"/>
    <mergeCell ref="V63:X63"/>
    <mergeCell ref="D65:F65"/>
    <mergeCell ref="G65:I65"/>
    <mergeCell ref="J65:L65"/>
    <mergeCell ref="M65:O65"/>
    <mergeCell ref="P65:R65"/>
    <mergeCell ref="S65:U65"/>
    <mergeCell ref="V65:X65"/>
    <mergeCell ref="Y65:AA65"/>
    <mergeCell ref="Y70:AA70"/>
    <mergeCell ref="D67:O67"/>
    <mergeCell ref="P67:AA67"/>
    <mergeCell ref="D68:F68"/>
    <mergeCell ref="G68:I68"/>
    <mergeCell ref="J68:L68"/>
    <mergeCell ref="M68:O68"/>
    <mergeCell ref="P68:R68"/>
    <mergeCell ref="S68:U68"/>
    <mergeCell ref="V68:X68"/>
    <mergeCell ref="Y68:AA68"/>
    <mergeCell ref="D1:F1"/>
    <mergeCell ref="D71:F71"/>
    <mergeCell ref="G71:I71"/>
    <mergeCell ref="J71:L71"/>
    <mergeCell ref="M71:O71"/>
    <mergeCell ref="P71:R71"/>
    <mergeCell ref="S71:U71"/>
    <mergeCell ref="V71:X71"/>
    <mergeCell ref="Y71:AA71"/>
    <mergeCell ref="D69:F69"/>
    <mergeCell ref="G69:I69"/>
    <mergeCell ref="J69:L69"/>
    <mergeCell ref="M69:O69"/>
    <mergeCell ref="P69:R69"/>
    <mergeCell ref="S69:U69"/>
    <mergeCell ref="V69:X69"/>
    <mergeCell ref="Y69:AA69"/>
    <mergeCell ref="D70:F70"/>
    <mergeCell ref="G70:I70"/>
    <mergeCell ref="J70:L70"/>
    <mergeCell ref="M70:O70"/>
    <mergeCell ref="P70:R70"/>
    <mergeCell ref="S70:U70"/>
    <mergeCell ref="V70:X70"/>
  </mergeCells>
  <phoneticPr fontId="1"/>
  <dataValidations disablePrompts="1" count="1">
    <dataValidation type="list" allowBlank="1" showInputMessage="1" showErrorMessage="1" sqref="D1">
      <formula1>"日本語,English"</formula1>
    </dataValidation>
  </dataValidations>
  <printOptions horizontalCentered="1"/>
  <pageMargins left="0" right="0" top="0.74803149606299213" bottom="0" header="0.31496062992125984" footer="0"/>
  <pageSetup paperSize="9" scale="98" orientation="portrait" r:id="rId1"/>
  <headerFooter>
    <oddHeader>&amp;L&amp;"Meiryo UI,太字"&amp;9&amp;K000062 2022年12月期
      FY2022&amp;C&amp;G&amp;R&amp;G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6"/>
  <sheetViews>
    <sheetView showGridLines="0" showRuler="0" view="pageBreakPreview" zoomScale="115" zoomScaleNormal="100" zoomScaleSheetLayoutView="115" zoomScalePageLayoutView="66" workbookViewId="0">
      <selection activeCell="J83" sqref="J83"/>
    </sheetView>
  </sheetViews>
  <sheetFormatPr defaultColWidth="9" defaultRowHeight="15"/>
  <cols>
    <col min="1" max="1" width="2.453125" style="62" customWidth="1"/>
    <col min="2" max="2" width="23.453125" style="62" customWidth="1"/>
    <col min="3" max="3" width="7.453125" style="62" hidden="1" customWidth="1"/>
    <col min="4" max="4" width="8.7265625" style="62" hidden="1" customWidth="1"/>
    <col min="5" max="5" width="4.7265625" style="62" hidden="1" customWidth="1"/>
    <col min="6" max="15" width="8.6328125" style="62" customWidth="1"/>
    <col min="16" max="16384" width="9" style="62"/>
  </cols>
  <sheetData>
    <row r="1" spans="1:16">
      <c r="A1" s="58" t="s">
        <v>269</v>
      </c>
      <c r="B1" s="59" t="str">
        <f>IF('ハイライト(2年Q毎)'!$D$1="日本語",VLOOKUP(7,Sheet3!$A:$C,2,FALSE),VLOOKUP(7,Sheet3!$A:$C,3,FALSE))</f>
        <v>セグメント情報</v>
      </c>
      <c r="C1" s="60"/>
      <c r="D1" s="61"/>
      <c r="E1" s="60"/>
      <c r="F1" s="61"/>
      <c r="G1" s="61"/>
      <c r="H1" s="61"/>
      <c r="I1" s="61"/>
      <c r="J1" s="61"/>
      <c r="K1" s="61"/>
      <c r="L1" s="61"/>
      <c r="M1" s="61"/>
      <c r="N1" s="61"/>
      <c r="O1" s="61"/>
    </row>
    <row r="2" spans="1:16" ht="33">
      <c r="A2" s="375" t="str">
        <f>IF('ハイライト(2年Q毎)'!$D$1="日本語",VLOOKUP(271,Sheet3!$A:$C,2,FALSE),VLOOKUP(271,Sheet3!$A:$C,3,FALSE))</f>
        <v>単位：百万円</v>
      </c>
      <c r="B2" s="376"/>
      <c r="C2" s="63" t="str">
        <f>IF('ハイライト(2年Q毎)'!$D$1="日本語",VLOOKUP(244,Sheet3!$A:$C,2,FALSE),VLOOKUP(244,Sheet3!$A:$C,3,FALSE))</f>
        <v>2010年
3月期</v>
      </c>
      <c r="D2" s="64" t="str">
        <f>IF('ハイライト(2年Q毎)'!$D$1="日本語",VLOOKUP(245,Sheet3!$A:$C,2,FALSE),VLOOKUP(245,Sheet3!$A:$C,3,FALSE))</f>
        <v>2011年
3月期</v>
      </c>
      <c r="E2" s="64" t="str">
        <f>IF('ハイライト(2年Q毎)'!$D$1="日本語",VLOOKUP(246,Sheet3!$A:$C,2,FALSE),VLOOKUP(246,Sheet3!$A:$C,3,FALSE))</f>
        <v>2012年
3月期</v>
      </c>
      <c r="F2" s="64" t="str">
        <f>IF('ハイライト(2年Q毎)'!$D$1="日本語",VLOOKUP(247,Sheet3!$A:$C,2,FALSE),VLOOKUP(247,Sheet3!$A:$C,3,FALSE))</f>
        <v>2013年
3月期</v>
      </c>
      <c r="G2" s="64" t="str">
        <f>IF('ハイライト(2年Q毎)'!$D$1="日本語",VLOOKUP(248,Sheet3!$A:$C,2,FALSE),VLOOKUP(248,Sheet3!$A:$C,3,FALSE))</f>
        <v>2014年
3月期</v>
      </c>
      <c r="H2" s="64" t="str">
        <f>IF('ハイライト(2年Q毎)'!$D$1="日本語",VLOOKUP(249,Sheet3!$A:$C,2,FALSE),VLOOKUP(249,Sheet3!$A:$C,3,FALSE))</f>
        <v>2014年
12月期 *1</v>
      </c>
      <c r="I2" s="64" t="str">
        <f>IF('ハイライト(2年Q毎)'!$D$1="日本語",VLOOKUP(250,Sheet3!$A:$C,2,FALSE),VLOOKUP(250,Sheet3!$A:$C,3,FALSE))</f>
        <v>2015年
12月期</v>
      </c>
      <c r="J2" s="64" t="str">
        <f>IF('ハイライト(2年Q毎)'!$D$1="日本語",VLOOKUP(251,Sheet3!$A:$C,2,FALSE),VLOOKUP(251,Sheet3!$A:$C,3,FALSE))</f>
        <v>2016年
12月期</v>
      </c>
      <c r="K2" s="64" t="str">
        <f>IF('ハイライト(2年Q毎)'!$D$1="日本語",VLOOKUP(252,Sheet3!$A:$C,2,FALSE),VLOOKUP(252,Sheet3!$A:$C,3,FALSE))</f>
        <v>2017年
12月期</v>
      </c>
      <c r="L2" s="65" t="str">
        <f>IF('ハイライト(2年Q毎)'!$D$1="日本語",VLOOKUP(253,Sheet3!$A:$C,2,FALSE),VLOOKUP(253,Sheet3!$A:$C,3,FALSE))</f>
        <v>2018年
12月期</v>
      </c>
      <c r="M2" s="65" t="str">
        <f>IF('ハイライト(2年Q毎)'!$D$1="日本語",VLOOKUP(254,Sheet3!$A:$C,2,FALSE),VLOOKUP(254,Sheet3!$A:$C,3,FALSE))</f>
        <v>2019年
12月期 *2</v>
      </c>
      <c r="N2" s="65" t="str">
        <f>IF('ハイライト(2年Q毎)'!$D$1="日本語",VLOOKUP(282,Sheet3!$A:$C,2,FALSE),VLOOKUP(282,Sheet3!$A:$C,3,FALSE))</f>
        <v>2020年
12月期</v>
      </c>
      <c r="O2" s="66" t="s">
        <v>584</v>
      </c>
    </row>
    <row r="3" spans="1:16" ht="11.25" customHeight="1">
      <c r="A3" s="67" t="str">
        <f>IF('ハイライト(2年Q毎)'!$D$1="日本語",VLOOKUP(272,Sheet3!$A:$C,2,FALSE),VLOOKUP(272,Sheet3!$A:$C,3,FALSE))</f>
        <v>連結</v>
      </c>
      <c r="B3" s="68"/>
      <c r="C3" s="69"/>
      <c r="D3" s="70"/>
      <c r="E3" s="70"/>
      <c r="F3" s="70"/>
      <c r="G3" s="70"/>
      <c r="H3" s="70"/>
      <c r="I3" s="70"/>
      <c r="J3" s="70"/>
      <c r="K3" s="70"/>
      <c r="L3" s="70"/>
      <c r="M3" s="71"/>
      <c r="N3" s="71"/>
      <c r="O3" s="71"/>
    </row>
    <row r="4" spans="1:16" ht="11.25" customHeight="1">
      <c r="A4" s="72"/>
      <c r="B4" s="199" t="str">
        <f>IF('ハイライト(2年Q毎)'!$D$1="日本語",VLOOKUP(9,Sheet3!$A:$C,2,FALSE),VLOOKUP(9,Sheet3!$A:$C,3,FALSE))</f>
        <v>売上高</v>
      </c>
      <c r="C4" s="73">
        <v>224395</v>
      </c>
      <c r="D4" s="74">
        <v>235349</v>
      </c>
      <c r="E4" s="74">
        <v>247792</v>
      </c>
      <c r="F4" s="74">
        <v>260198</v>
      </c>
      <c r="G4" s="74">
        <v>329464</v>
      </c>
      <c r="H4" s="74">
        <v>354051</v>
      </c>
      <c r="I4" s="74">
        <v>428496</v>
      </c>
      <c r="J4" s="74">
        <v>399107</v>
      </c>
      <c r="K4" s="74">
        <v>400157</v>
      </c>
      <c r="L4" s="74">
        <v>386662</v>
      </c>
      <c r="M4" s="75">
        <v>378050</v>
      </c>
      <c r="N4" s="75">
        <v>328784</v>
      </c>
      <c r="O4" s="75">
        <v>404082</v>
      </c>
    </row>
    <row r="5" spans="1:16" ht="11.25" customHeight="1">
      <c r="A5" s="76"/>
      <c r="B5" s="197" t="str">
        <f>IF('ハイライト(2年Q毎)'!$D$1="日本語",VLOOKUP(10,Sheet3!$A:$C,2,FALSE),VLOOKUP(10,Sheet3!$A:$C,3,FALSE))</f>
        <v>営業利益</v>
      </c>
      <c r="C5" s="77">
        <v>17582</v>
      </c>
      <c r="D5" s="78">
        <v>21573</v>
      </c>
      <c r="E5" s="78">
        <v>19628</v>
      </c>
      <c r="F5" s="78">
        <v>18663</v>
      </c>
      <c r="G5" s="78">
        <v>26516</v>
      </c>
      <c r="H5" s="79">
        <v>30466</v>
      </c>
      <c r="I5" s="79">
        <v>27448</v>
      </c>
      <c r="J5" s="79">
        <v>25472</v>
      </c>
      <c r="K5" s="79">
        <v>19571</v>
      </c>
      <c r="L5" s="79">
        <v>10515</v>
      </c>
      <c r="M5" s="80">
        <v>10634</v>
      </c>
      <c r="N5" s="80">
        <v>-3953</v>
      </c>
      <c r="O5" s="80">
        <v>21945</v>
      </c>
      <c r="P5" s="81"/>
    </row>
    <row r="6" spans="1:16" ht="11.25" customHeight="1">
      <c r="A6" s="82"/>
      <c r="B6" s="201" t="str">
        <f>IF('ハイライト(2年Q毎)'!$D$1="日本語",VLOOKUP(11,Sheet3!$A:$C,2,FALSE),VLOOKUP(11,Sheet3!$A:$C,3,FALSE))</f>
        <v>営業利益率</v>
      </c>
      <c r="C6" s="83">
        <v>7.8E-2</v>
      </c>
      <c r="D6" s="84">
        <v>9.1999999999999998E-2</v>
      </c>
      <c r="E6" s="84">
        <v>7.9000000000000001E-2</v>
      </c>
      <c r="F6" s="84">
        <v>7.1999999999999995E-2</v>
      </c>
      <c r="G6" s="84">
        <v>0.08</v>
      </c>
      <c r="H6" s="84">
        <v>8.5999999999999993E-2</v>
      </c>
      <c r="I6" s="84">
        <v>6.4000000000000001E-2</v>
      </c>
      <c r="J6" s="84">
        <v>6.4000000000000001E-2</v>
      </c>
      <c r="K6" s="84">
        <v>4.9000000000000002E-2</v>
      </c>
      <c r="L6" s="84">
        <f>L5/L4</f>
        <v>2.7194293724234604E-2</v>
      </c>
      <c r="M6" s="85">
        <f>M5/M4</f>
        <v>2.8128554424017987E-2</v>
      </c>
      <c r="N6" s="85">
        <f>N5/N4</f>
        <v>-1.2023091147987736E-2</v>
      </c>
      <c r="O6" s="85">
        <v>5.4308283962166096E-2</v>
      </c>
      <c r="P6" s="81"/>
    </row>
    <row r="7" spans="1:16" s="90" customFormat="1" ht="11.25" customHeight="1">
      <c r="A7" s="193" t="str">
        <f>IF('ハイライト(2年Q毎)'!$D$1="日本語",VLOOKUP(Sheet3!A210,Sheet3!$A:$C,2,FALSE),VLOOKUP(Sheet3!A210,Sheet3!$A:$C,3,FALSE))</f>
        <v>日本</v>
      </c>
      <c r="B7" s="86"/>
      <c r="C7" s="77"/>
      <c r="D7" s="87"/>
      <c r="E7" s="87"/>
      <c r="F7" s="87"/>
      <c r="G7" s="87"/>
      <c r="H7" s="87"/>
      <c r="I7" s="87"/>
      <c r="J7" s="87"/>
      <c r="K7" s="87"/>
      <c r="L7" s="87"/>
      <c r="M7" s="88"/>
      <c r="N7" s="88"/>
      <c r="O7" s="88"/>
      <c r="P7" s="89"/>
    </row>
    <row r="8" spans="1:16" ht="11.25" customHeight="1">
      <c r="A8" s="32"/>
      <c r="B8" s="199" t="str">
        <f>IF('ハイライト(2年Q毎)'!$D$1="日本語",VLOOKUP(9,Sheet3!$A:$C,2,FALSE),VLOOKUP(9,Sheet3!$A:$C,3,FALSE))</f>
        <v>売上高</v>
      </c>
      <c r="C8" s="73">
        <v>106838</v>
      </c>
      <c r="D8" s="74">
        <v>104862</v>
      </c>
      <c r="E8" s="74">
        <v>109221</v>
      </c>
      <c r="F8" s="74">
        <v>114456</v>
      </c>
      <c r="G8" s="74">
        <v>119796</v>
      </c>
      <c r="H8" s="74">
        <v>82575</v>
      </c>
      <c r="I8" s="74">
        <v>122785</v>
      </c>
      <c r="J8" s="74">
        <v>119989</v>
      </c>
      <c r="K8" s="74">
        <v>119462</v>
      </c>
      <c r="L8" s="74">
        <v>118250</v>
      </c>
      <c r="M8" s="75">
        <v>120950</v>
      </c>
      <c r="N8" s="75">
        <v>94398</v>
      </c>
      <c r="O8" s="75">
        <v>109911</v>
      </c>
      <c r="P8" s="81"/>
    </row>
    <row r="9" spans="1:16" ht="11.25" customHeight="1">
      <c r="A9" s="91"/>
      <c r="B9" s="197" t="str">
        <f>IF('ハイライト(2年Q毎)'!$D$1="日本語",VLOOKUP(10,Sheet3!$A:$C,2,FALSE),VLOOKUP(10,Sheet3!$A:$C,3,FALSE))</f>
        <v>営業利益</v>
      </c>
      <c r="C9" s="77">
        <v>4673</v>
      </c>
      <c r="D9" s="78">
        <v>5076</v>
      </c>
      <c r="E9" s="78">
        <v>5643</v>
      </c>
      <c r="F9" s="78">
        <v>4297</v>
      </c>
      <c r="G9" s="78">
        <v>2937</v>
      </c>
      <c r="H9" s="79">
        <v>-714</v>
      </c>
      <c r="I9" s="79">
        <v>2291</v>
      </c>
      <c r="J9" s="79">
        <v>6281</v>
      </c>
      <c r="K9" s="79">
        <v>5886</v>
      </c>
      <c r="L9" s="79">
        <v>4035</v>
      </c>
      <c r="M9" s="80">
        <v>4895</v>
      </c>
      <c r="N9" s="80">
        <v>-3791</v>
      </c>
      <c r="O9" s="80">
        <v>1193</v>
      </c>
      <c r="P9" s="81"/>
    </row>
    <row r="10" spans="1:16" ht="11.25" customHeight="1">
      <c r="A10" s="32"/>
      <c r="B10" s="199" t="str">
        <f>IF('ハイライト(2年Q毎)'!$D$1="日本語",VLOOKUP(11,Sheet3!$A:$C,2,FALSE),VLOOKUP(11,Sheet3!$A:$C,3,FALSE))</f>
        <v>営業利益率</v>
      </c>
      <c r="C10" s="92">
        <v>4.3740008863487667E-2</v>
      </c>
      <c r="D10" s="93">
        <v>4.8408206714765131E-2</v>
      </c>
      <c r="E10" s="93">
        <v>5.1670109898759642E-2</v>
      </c>
      <c r="F10" s="93">
        <v>3.7542811211295171E-2</v>
      </c>
      <c r="G10" s="93">
        <v>2.4518541593031306E-2</v>
      </c>
      <c r="H10" s="93">
        <v>-8.6537864311257984E-3</v>
      </c>
      <c r="I10" s="93">
        <v>1.8660573340438517E-2</v>
      </c>
      <c r="J10" s="93">
        <v>5.2354311349605054E-2</v>
      </c>
      <c r="K10" s="93">
        <v>4.9273829858260405E-2</v>
      </c>
      <c r="L10" s="93">
        <f>L9/L8</f>
        <v>3.4122621564482029E-2</v>
      </c>
      <c r="M10" s="94">
        <f>M9/M8</f>
        <v>4.0471269119470854E-2</v>
      </c>
      <c r="N10" s="94">
        <f>N9/N8</f>
        <v>-4.0159749147227697E-2</v>
      </c>
      <c r="O10" s="94">
        <v>1.0854236609620512E-2</v>
      </c>
      <c r="P10" s="81"/>
    </row>
    <row r="11" spans="1:16" s="90" customFormat="1" ht="11.25" customHeight="1">
      <c r="A11" s="95" t="str">
        <f>IF('ハイライト(2年Q毎)'!$D$1="日本語",VLOOKUP(Sheet3!A212,Sheet3!$A:$C,2,FALSE),VLOOKUP(Sheet3!A212,Sheet3!$A:$C,3,FALSE))</f>
        <v>北米</v>
      </c>
      <c r="B11" s="96"/>
      <c r="C11" s="96"/>
      <c r="D11" s="97"/>
      <c r="E11" s="97"/>
      <c r="F11" s="97"/>
      <c r="G11" s="97"/>
      <c r="H11" s="97"/>
      <c r="I11" s="97"/>
      <c r="J11" s="97"/>
      <c r="K11" s="97"/>
      <c r="L11" s="97"/>
      <c r="M11" s="98"/>
      <c r="N11" s="98"/>
      <c r="O11" s="98"/>
      <c r="P11" s="89"/>
    </row>
    <row r="12" spans="1:16" ht="11.25" customHeight="1">
      <c r="A12" s="32"/>
      <c r="B12" s="199" t="str">
        <f>IF('ハイライト(2年Q毎)'!$D$1="日本語",VLOOKUP(9,Sheet3!$A:$C,2,FALSE),VLOOKUP(9,Sheet3!$A:$C,3,FALSE))</f>
        <v>売上高</v>
      </c>
      <c r="C12" s="73">
        <v>53039</v>
      </c>
      <c r="D12" s="99" t="s">
        <v>271</v>
      </c>
      <c r="E12" s="99" t="s">
        <v>271</v>
      </c>
      <c r="F12" s="99" t="s">
        <v>271</v>
      </c>
      <c r="G12" s="99" t="s">
        <v>271</v>
      </c>
      <c r="H12" s="99" t="s">
        <v>271</v>
      </c>
      <c r="I12" s="99" t="s">
        <v>271</v>
      </c>
      <c r="J12" s="99" t="s">
        <v>271</v>
      </c>
      <c r="K12" s="99" t="s">
        <v>271</v>
      </c>
      <c r="L12" s="74">
        <v>79129</v>
      </c>
      <c r="M12" s="75">
        <v>78959</v>
      </c>
      <c r="N12" s="75">
        <v>65377</v>
      </c>
      <c r="O12" s="75">
        <v>86176</v>
      </c>
      <c r="P12" s="81"/>
    </row>
    <row r="13" spans="1:16" ht="11.25" customHeight="1">
      <c r="A13" s="91"/>
      <c r="B13" s="197" t="str">
        <f>IF('ハイライト(2年Q毎)'!$D$1="日本語",VLOOKUP(10,Sheet3!$A:$C,2,FALSE),VLOOKUP(10,Sheet3!$A:$C,3,FALSE))</f>
        <v>営業利益</v>
      </c>
      <c r="C13" s="77">
        <v>3087</v>
      </c>
      <c r="D13" s="100" t="s">
        <v>13</v>
      </c>
      <c r="E13" s="100" t="s">
        <v>13</v>
      </c>
      <c r="F13" s="100" t="s">
        <v>13</v>
      </c>
      <c r="G13" s="100" t="s">
        <v>13</v>
      </c>
      <c r="H13" s="100" t="s">
        <v>13</v>
      </c>
      <c r="I13" s="100" t="s">
        <v>13</v>
      </c>
      <c r="J13" s="100" t="s">
        <v>13</v>
      </c>
      <c r="K13" s="100" t="s">
        <v>13</v>
      </c>
      <c r="L13" s="79">
        <v>-4108</v>
      </c>
      <c r="M13" s="80">
        <v>-5969</v>
      </c>
      <c r="N13" s="80">
        <v>-4548</v>
      </c>
      <c r="O13" s="80">
        <v>848</v>
      </c>
      <c r="P13" s="81"/>
    </row>
    <row r="14" spans="1:16" ht="11.25" customHeight="1">
      <c r="A14" s="37"/>
      <c r="B14" s="201" t="str">
        <f>IF('ハイライト(2年Q毎)'!$D$1="日本語",VLOOKUP(11,Sheet3!$A:$C,2,FALSE),VLOOKUP(11,Sheet3!$A:$C,3,FALSE))</f>
        <v>営業利益率</v>
      </c>
      <c r="C14" s="83">
        <v>5.8202964373972384E-2</v>
      </c>
      <c r="D14" s="101" t="s">
        <v>271</v>
      </c>
      <c r="E14" s="101" t="s">
        <v>271</v>
      </c>
      <c r="F14" s="101" t="s">
        <v>271</v>
      </c>
      <c r="G14" s="101" t="s">
        <v>271</v>
      </c>
      <c r="H14" s="101" t="s">
        <v>271</v>
      </c>
      <c r="I14" s="101" t="s">
        <v>271</v>
      </c>
      <c r="J14" s="101" t="s">
        <v>271</v>
      </c>
      <c r="K14" s="101" t="s">
        <v>271</v>
      </c>
      <c r="L14" s="84">
        <f>L13/L12</f>
        <v>-5.1915227034336334E-2</v>
      </c>
      <c r="M14" s="85">
        <f>M13/M12</f>
        <v>-7.5596195493863899E-2</v>
      </c>
      <c r="N14" s="85">
        <f>N13/N12</f>
        <v>-6.9565749422579801E-2</v>
      </c>
      <c r="O14" s="85">
        <v>9.8403267731154848E-3</v>
      </c>
      <c r="P14" s="81"/>
    </row>
    <row r="15" spans="1:16" s="90" customFormat="1" ht="11.25" customHeight="1">
      <c r="A15" s="193" t="str">
        <f>IF('ハイライト(2年Q毎)'!$D$1="日本語",VLOOKUP(Sheet3!A213,Sheet3!$A:$C,2,FALSE),VLOOKUP(Sheet3!A213,Sheet3!$A:$C,3,FALSE))</f>
        <v>欧州</v>
      </c>
      <c r="B15" s="86"/>
      <c r="C15" s="96"/>
      <c r="D15" s="87"/>
      <c r="E15" s="97"/>
      <c r="F15" s="87"/>
      <c r="G15" s="87"/>
      <c r="H15" s="87"/>
      <c r="I15" s="87"/>
      <c r="J15" s="87"/>
      <c r="K15" s="87"/>
      <c r="L15" s="97"/>
      <c r="M15" s="88"/>
      <c r="N15" s="88"/>
      <c r="O15" s="88"/>
      <c r="P15" s="89"/>
    </row>
    <row r="16" spans="1:16" ht="11.25" customHeight="1">
      <c r="A16" s="32"/>
      <c r="B16" s="199" t="str">
        <f>IF('ハイライト(2年Q毎)'!$D$1="日本語",VLOOKUP(9,Sheet3!$A:$C,2,FALSE),VLOOKUP(9,Sheet3!$A:$C,3,FALSE))</f>
        <v>売上高</v>
      </c>
      <c r="C16" s="73">
        <v>55389</v>
      </c>
      <c r="D16" s="74">
        <v>55542</v>
      </c>
      <c r="E16" s="74">
        <v>61027</v>
      </c>
      <c r="F16" s="74">
        <v>61835</v>
      </c>
      <c r="G16" s="74">
        <v>85235</v>
      </c>
      <c r="H16" s="74">
        <v>104791</v>
      </c>
      <c r="I16" s="74">
        <v>116022</v>
      </c>
      <c r="J16" s="74">
        <v>107601</v>
      </c>
      <c r="K16" s="74">
        <v>106290</v>
      </c>
      <c r="L16" s="74">
        <v>105683</v>
      </c>
      <c r="M16" s="75">
        <v>95605</v>
      </c>
      <c r="N16" s="75">
        <v>87342</v>
      </c>
      <c r="O16" s="75">
        <v>106604</v>
      </c>
      <c r="P16" s="81"/>
    </row>
    <row r="17" spans="1:16" ht="11.25" customHeight="1">
      <c r="A17" s="91"/>
      <c r="B17" s="197" t="str">
        <f>IF('ハイライト(2年Q毎)'!$D$1="日本語",VLOOKUP(10,Sheet3!$A:$C,2,FALSE),VLOOKUP(10,Sheet3!$A:$C,3,FALSE))</f>
        <v>営業利益</v>
      </c>
      <c r="C17" s="77">
        <v>7916</v>
      </c>
      <c r="D17" s="78">
        <v>8552</v>
      </c>
      <c r="E17" s="78">
        <v>7028</v>
      </c>
      <c r="F17" s="78">
        <v>6630</v>
      </c>
      <c r="G17" s="78">
        <v>7545</v>
      </c>
      <c r="H17" s="78">
        <v>8652</v>
      </c>
      <c r="I17" s="78">
        <v>10939</v>
      </c>
      <c r="J17" s="78">
        <v>11309</v>
      </c>
      <c r="K17" s="78">
        <v>8297</v>
      </c>
      <c r="L17" s="79">
        <v>5099</v>
      </c>
      <c r="M17" s="102">
        <v>2866</v>
      </c>
      <c r="N17" s="102">
        <v>4572</v>
      </c>
      <c r="O17" s="102">
        <v>10889</v>
      </c>
      <c r="P17" s="81"/>
    </row>
    <row r="18" spans="1:16" ht="11.25" customHeight="1">
      <c r="A18" s="32"/>
      <c r="B18" s="199" t="str">
        <f>IF('ハイライト(2年Q毎)'!$D$1="日本語",VLOOKUP(11,Sheet3!$A:$C,2,FALSE),VLOOKUP(11,Sheet3!$A:$C,3,FALSE))</f>
        <v>営業利益率</v>
      </c>
      <c r="C18" s="92">
        <v>0.14292295938286695</v>
      </c>
      <c r="D18" s="93">
        <v>0.15397852350262531</v>
      </c>
      <c r="E18" s="93">
        <v>0.11516318764922967</v>
      </c>
      <c r="F18" s="93">
        <v>0.10723145045840889</v>
      </c>
      <c r="G18" s="93">
        <v>8.8523311589615086E-2</v>
      </c>
      <c r="H18" s="93">
        <v>8.2569830605726063E-2</v>
      </c>
      <c r="I18" s="93">
        <v>9.4286332785463917E-2</v>
      </c>
      <c r="J18" s="93">
        <v>0.1051043512355079</v>
      </c>
      <c r="K18" s="93">
        <v>7.8062279896638873E-2</v>
      </c>
      <c r="L18" s="84">
        <f>L17/L16</f>
        <v>4.8248062602310682E-2</v>
      </c>
      <c r="M18" s="94">
        <f>M17/M16</f>
        <v>2.9977511636420689E-2</v>
      </c>
      <c r="N18" s="94">
        <f>N17/N16</f>
        <v>5.234595040186852E-2</v>
      </c>
      <c r="O18" s="94">
        <v>0.10214438482608533</v>
      </c>
      <c r="P18" s="81"/>
    </row>
    <row r="19" spans="1:16" s="90" customFormat="1" ht="11.25" customHeight="1">
      <c r="A19" s="95" t="str">
        <f>IF('ハイライト(2年Q毎)'!$D$1="日本語",VLOOKUP(Sheet3!A216,Sheet3!$A:$C,2,FALSE),VLOOKUP(Sheet3!A216,Sheet3!$A:$C,3,FALSE))</f>
        <v>中華圏</v>
      </c>
      <c r="B19" s="96"/>
      <c r="C19" s="96"/>
      <c r="D19" s="97"/>
      <c r="E19" s="97"/>
      <c r="F19" s="97"/>
      <c r="G19" s="97"/>
      <c r="H19" s="97"/>
      <c r="I19" s="97"/>
      <c r="J19" s="97"/>
      <c r="K19" s="97"/>
      <c r="L19" s="97"/>
      <c r="M19" s="98"/>
      <c r="N19" s="98"/>
      <c r="O19" s="98"/>
      <c r="P19" s="89"/>
    </row>
    <row r="20" spans="1:16" ht="11.25" customHeight="1">
      <c r="A20" s="32"/>
      <c r="B20" s="199" t="str">
        <f>IF('ハイライト(2年Q毎)'!$D$1="日本語",VLOOKUP(9,Sheet3!$A:$C,2,FALSE),VLOOKUP(9,Sheet3!$A:$C,3,FALSE))</f>
        <v>売上高</v>
      </c>
      <c r="C20" s="73">
        <v>55389</v>
      </c>
      <c r="D20" s="99" t="s">
        <v>271</v>
      </c>
      <c r="E20" s="99" t="s">
        <v>271</v>
      </c>
      <c r="F20" s="99" t="s">
        <v>271</v>
      </c>
      <c r="G20" s="99" t="s">
        <v>271</v>
      </c>
      <c r="H20" s="99" t="s">
        <v>271</v>
      </c>
      <c r="I20" s="99" t="s">
        <v>271</v>
      </c>
      <c r="J20" s="99" t="s">
        <v>271</v>
      </c>
      <c r="K20" s="99" t="s">
        <v>271</v>
      </c>
      <c r="L20" s="74">
        <v>39690</v>
      </c>
      <c r="M20" s="75">
        <v>39448</v>
      </c>
      <c r="N20" s="75">
        <v>41118</v>
      </c>
      <c r="O20" s="75">
        <v>52593</v>
      </c>
      <c r="P20" s="81"/>
    </row>
    <row r="21" spans="1:16" ht="11.25" customHeight="1">
      <c r="A21" s="91"/>
      <c r="B21" s="197" t="str">
        <f>IF('ハイライト(2年Q毎)'!$D$1="日本語",VLOOKUP(10,Sheet3!$A:$C,2,FALSE),VLOOKUP(10,Sheet3!$A:$C,3,FALSE))</f>
        <v>営業利益</v>
      </c>
      <c r="C21" s="77">
        <v>7916</v>
      </c>
      <c r="D21" s="100" t="s">
        <v>13</v>
      </c>
      <c r="E21" s="100" t="s">
        <v>13</v>
      </c>
      <c r="F21" s="100" t="s">
        <v>13</v>
      </c>
      <c r="G21" s="100" t="s">
        <v>13</v>
      </c>
      <c r="H21" s="100" t="s">
        <v>13</v>
      </c>
      <c r="I21" s="100" t="s">
        <v>13</v>
      </c>
      <c r="J21" s="100" t="s">
        <v>13</v>
      </c>
      <c r="K21" s="100" t="s">
        <v>13</v>
      </c>
      <c r="L21" s="79">
        <v>6253</v>
      </c>
      <c r="M21" s="102">
        <v>5398</v>
      </c>
      <c r="N21" s="102">
        <v>4305</v>
      </c>
      <c r="O21" s="102">
        <v>9147</v>
      </c>
      <c r="P21" s="81"/>
    </row>
    <row r="22" spans="1:16" ht="11.25" customHeight="1">
      <c r="A22" s="37"/>
      <c r="B22" s="201" t="str">
        <f>IF('ハイライト(2年Q毎)'!$D$1="日本語",VLOOKUP(11,Sheet3!$A:$C,2,FALSE),VLOOKUP(11,Sheet3!$A:$C,3,FALSE))</f>
        <v>営業利益率</v>
      </c>
      <c r="C22" s="83">
        <v>0.14292295938286695</v>
      </c>
      <c r="D22" s="101" t="s">
        <v>271</v>
      </c>
      <c r="E22" s="101" t="s">
        <v>271</v>
      </c>
      <c r="F22" s="101" t="s">
        <v>271</v>
      </c>
      <c r="G22" s="101" t="s">
        <v>271</v>
      </c>
      <c r="H22" s="101" t="s">
        <v>271</v>
      </c>
      <c r="I22" s="101" t="s">
        <v>271</v>
      </c>
      <c r="J22" s="101" t="s">
        <v>271</v>
      </c>
      <c r="K22" s="101" t="s">
        <v>271</v>
      </c>
      <c r="L22" s="84">
        <f>L21/L20</f>
        <v>0.15754598135550515</v>
      </c>
      <c r="M22" s="85">
        <f>M21/M20</f>
        <v>0.1368383694990874</v>
      </c>
      <c r="N22" s="85">
        <f>N21/N20</f>
        <v>0.10469867211440245</v>
      </c>
      <c r="O22" s="85">
        <v>0.17392048371456278</v>
      </c>
      <c r="P22" s="81"/>
    </row>
    <row r="23" spans="1:16" s="90" customFormat="1" ht="11.25" customHeight="1">
      <c r="A23" s="67" t="str">
        <f>IF('ハイライト(2年Q毎)'!$D$1="日本語",VLOOKUP(Sheet3!A218,Sheet3!$A:$C,2,FALSE),VLOOKUP(Sheet3!A218,Sheet3!$A:$C,3,FALSE))</f>
        <v>オセアニア</v>
      </c>
      <c r="B23" s="68"/>
      <c r="C23" s="69"/>
      <c r="D23" s="70"/>
      <c r="E23" s="70"/>
      <c r="F23" s="70"/>
      <c r="G23" s="70"/>
      <c r="H23" s="97"/>
      <c r="I23" s="97"/>
      <c r="J23" s="97"/>
      <c r="K23" s="97"/>
      <c r="L23" s="97"/>
      <c r="M23" s="103"/>
      <c r="N23" s="103"/>
      <c r="O23" s="103"/>
      <c r="P23" s="89"/>
    </row>
    <row r="24" spans="1:16" ht="11.25" customHeight="1">
      <c r="A24" s="72"/>
      <c r="B24" s="199" t="str">
        <f>IF('ハイライト(2年Q毎)'!$D$1="日本語",VLOOKUP(9,Sheet3!$A:$C,2,FALSE),VLOOKUP(9,Sheet3!$A:$C,3,FALSE))</f>
        <v>売上高</v>
      </c>
      <c r="C24" s="73" t="s">
        <v>277</v>
      </c>
      <c r="D24" s="74">
        <v>10481</v>
      </c>
      <c r="E24" s="74">
        <v>10270</v>
      </c>
      <c r="F24" s="74">
        <v>11762</v>
      </c>
      <c r="G24" s="74">
        <v>15105</v>
      </c>
      <c r="H24" s="99" t="s">
        <v>271</v>
      </c>
      <c r="I24" s="99" t="s">
        <v>271</v>
      </c>
      <c r="J24" s="99" t="s">
        <v>271</v>
      </c>
      <c r="K24" s="99" t="s">
        <v>271</v>
      </c>
      <c r="L24" s="74">
        <v>17640</v>
      </c>
      <c r="M24" s="75">
        <v>18446</v>
      </c>
      <c r="N24" s="75">
        <v>19926</v>
      </c>
      <c r="O24" s="75">
        <v>24756</v>
      </c>
      <c r="P24" s="81"/>
    </row>
    <row r="25" spans="1:16" ht="11.25" customHeight="1">
      <c r="A25" s="76"/>
      <c r="B25" s="197" t="str">
        <f>IF('ハイライト(2年Q毎)'!$D$1="日本語",VLOOKUP(10,Sheet3!$A:$C,2,FALSE),VLOOKUP(10,Sheet3!$A:$C,3,FALSE))</f>
        <v>営業利益</v>
      </c>
      <c r="C25" s="77"/>
      <c r="D25" s="78">
        <v>2754</v>
      </c>
      <c r="E25" s="78">
        <v>2488.5452970000001</v>
      </c>
      <c r="F25" s="78">
        <v>2564</v>
      </c>
      <c r="G25" s="78">
        <v>3230</v>
      </c>
      <c r="H25" s="100" t="s">
        <v>13</v>
      </c>
      <c r="I25" s="100" t="s">
        <v>13</v>
      </c>
      <c r="J25" s="100" t="s">
        <v>13</v>
      </c>
      <c r="K25" s="100" t="s">
        <v>13</v>
      </c>
      <c r="L25" s="79">
        <v>2698</v>
      </c>
      <c r="M25" s="80">
        <v>1944</v>
      </c>
      <c r="N25" s="80">
        <v>2707</v>
      </c>
      <c r="O25" s="80">
        <v>3347</v>
      </c>
      <c r="P25" s="81"/>
    </row>
    <row r="26" spans="1:16" ht="11.25" customHeight="1">
      <c r="A26" s="82"/>
      <c r="B26" s="201" t="str">
        <f>IF('ハイライト(2年Q毎)'!$D$1="日本語",VLOOKUP(11,Sheet3!$A:$C,2,FALSE),VLOOKUP(11,Sheet3!$A:$C,3,FALSE))</f>
        <v>営業利益率</v>
      </c>
      <c r="C26" s="83"/>
      <c r="D26" s="84">
        <v>0.26281125731920091</v>
      </c>
      <c r="E26" s="84">
        <v>0.24228982433639376</v>
      </c>
      <c r="F26" s="84">
        <v>0.21803519079619785</v>
      </c>
      <c r="G26" s="84">
        <v>0.21382645008607454</v>
      </c>
      <c r="H26" s="101" t="s">
        <v>271</v>
      </c>
      <c r="I26" s="101" t="s">
        <v>271</v>
      </c>
      <c r="J26" s="101" t="s">
        <v>271</v>
      </c>
      <c r="K26" s="101" t="s">
        <v>271</v>
      </c>
      <c r="L26" s="84">
        <f>L25/L24</f>
        <v>0.15294784580498866</v>
      </c>
      <c r="M26" s="85">
        <f>M25/M24</f>
        <v>0.10538870215764935</v>
      </c>
      <c r="N26" s="85">
        <f>N25/N24</f>
        <v>0.13585265482284453</v>
      </c>
      <c r="O26" s="85">
        <v>0.13519954758442398</v>
      </c>
      <c r="P26" s="81"/>
    </row>
    <row r="27" spans="1:16" s="90" customFormat="1" ht="11.25" customHeight="1">
      <c r="A27" s="67" t="str">
        <f>IF('ハイライト(2年Q毎)'!$D$1="日本語",VLOOKUP(Sheet3!A219,Sheet3!$A:$C,2,FALSE),VLOOKUP(Sheet3!A219,Sheet3!$A:$C,3,FALSE))</f>
        <v xml:space="preserve">東南・南アジア  </v>
      </c>
      <c r="B27" s="68"/>
      <c r="C27" s="69"/>
      <c r="D27" s="97"/>
      <c r="E27" s="97"/>
      <c r="F27" s="97"/>
      <c r="G27" s="97"/>
      <c r="H27" s="97"/>
      <c r="I27" s="97"/>
      <c r="J27" s="97"/>
      <c r="K27" s="97"/>
      <c r="L27" s="97"/>
      <c r="M27" s="103"/>
      <c r="N27" s="103"/>
      <c r="O27" s="103"/>
      <c r="P27" s="89"/>
    </row>
    <row r="28" spans="1:16" ht="11.25" customHeight="1">
      <c r="A28" s="72"/>
      <c r="B28" s="199" t="str">
        <f>IF('ハイライト(2年Q毎)'!$D$1="日本語",VLOOKUP(9,Sheet3!$A:$C,2,FALSE),VLOOKUP(9,Sheet3!$A:$C,3,FALSE))</f>
        <v>売上高</v>
      </c>
      <c r="C28" s="73" t="s">
        <v>13</v>
      </c>
      <c r="D28" s="99" t="s">
        <v>271</v>
      </c>
      <c r="E28" s="99" t="s">
        <v>271</v>
      </c>
      <c r="F28" s="99" t="s">
        <v>271</v>
      </c>
      <c r="G28" s="99" t="s">
        <v>271</v>
      </c>
      <c r="H28" s="99" t="s">
        <v>271</v>
      </c>
      <c r="I28" s="99" t="s">
        <v>271</v>
      </c>
      <c r="J28" s="99" t="s">
        <v>271</v>
      </c>
      <c r="K28" s="99" t="s">
        <v>271</v>
      </c>
      <c r="L28" s="74">
        <v>9514</v>
      </c>
      <c r="M28" s="75">
        <v>11304</v>
      </c>
      <c r="N28" s="75">
        <v>8553</v>
      </c>
      <c r="O28" s="75">
        <v>10903</v>
      </c>
      <c r="P28" s="81"/>
    </row>
    <row r="29" spans="1:16" ht="11.25" customHeight="1">
      <c r="A29" s="76"/>
      <c r="B29" s="197" t="str">
        <f>IF('ハイライト(2年Q毎)'!$D$1="日本語",VLOOKUP(10,Sheet3!$A:$C,2,FALSE),VLOOKUP(10,Sheet3!$A:$C,3,FALSE))</f>
        <v>営業利益</v>
      </c>
      <c r="C29" s="77"/>
      <c r="D29" s="100" t="s">
        <v>13</v>
      </c>
      <c r="E29" s="100" t="s">
        <v>13</v>
      </c>
      <c r="F29" s="100" t="s">
        <v>13</v>
      </c>
      <c r="G29" s="100" t="s">
        <v>13</v>
      </c>
      <c r="H29" s="100" t="s">
        <v>13</v>
      </c>
      <c r="I29" s="100" t="s">
        <v>13</v>
      </c>
      <c r="J29" s="100" t="s">
        <v>13</v>
      </c>
      <c r="K29" s="100" t="s">
        <v>13</v>
      </c>
      <c r="L29" s="79">
        <v>986</v>
      </c>
      <c r="M29" s="80">
        <v>789</v>
      </c>
      <c r="N29" s="80">
        <v>152</v>
      </c>
      <c r="O29" s="80">
        <v>964</v>
      </c>
      <c r="P29" s="81"/>
    </row>
    <row r="30" spans="1:16" ht="11.25" customHeight="1">
      <c r="A30" s="82"/>
      <c r="B30" s="201" t="str">
        <f>IF('ハイライト(2年Q毎)'!$D$1="日本語",VLOOKUP(11,Sheet3!$A:$C,2,FALSE),VLOOKUP(11,Sheet3!$A:$C,3,FALSE))</f>
        <v>営業利益率</v>
      </c>
      <c r="C30" s="83"/>
      <c r="D30" s="101" t="s">
        <v>271</v>
      </c>
      <c r="E30" s="101" t="s">
        <v>271</v>
      </c>
      <c r="F30" s="101" t="s">
        <v>271</v>
      </c>
      <c r="G30" s="101" t="s">
        <v>271</v>
      </c>
      <c r="H30" s="101" t="s">
        <v>271</v>
      </c>
      <c r="I30" s="101" t="s">
        <v>271</v>
      </c>
      <c r="J30" s="101" t="s">
        <v>271</v>
      </c>
      <c r="K30" s="101" t="s">
        <v>271</v>
      </c>
      <c r="L30" s="84">
        <f>L29/L28</f>
        <v>0.10363674584822367</v>
      </c>
      <c r="M30" s="85">
        <f>M29/M28</f>
        <v>6.9798301486199574E-2</v>
      </c>
      <c r="N30" s="85">
        <f>N29/N28</f>
        <v>1.7771542148953583E-2</v>
      </c>
      <c r="O30" s="85">
        <v>8.8416032284692289E-2</v>
      </c>
      <c r="P30" s="81"/>
    </row>
    <row r="31" spans="1:16" s="90" customFormat="1" ht="11.25" customHeight="1">
      <c r="A31" s="193" t="str">
        <f>IF('ハイライト(2年Q毎)'!$D$1="日本語",VLOOKUP(Sheet3!A275,Sheet3!$A:$C,2,FALSE),VLOOKUP(Sheet3!A275,Sheet3!$A:$C,3,FALSE))</f>
        <v>その他地域</v>
      </c>
      <c r="B31" s="86"/>
      <c r="C31" s="96"/>
      <c r="D31" s="97"/>
      <c r="E31" s="97"/>
      <c r="F31" s="97"/>
      <c r="G31" s="97"/>
      <c r="H31" s="97"/>
      <c r="I31" s="97"/>
      <c r="J31" s="97"/>
      <c r="K31" s="97"/>
      <c r="L31" s="97"/>
      <c r="M31" s="88"/>
      <c r="N31" s="88"/>
      <c r="O31" s="88"/>
      <c r="P31" s="89"/>
    </row>
    <row r="32" spans="1:16" ht="11.25" customHeight="1">
      <c r="A32" s="41"/>
      <c r="B32" s="199" t="str">
        <f>IF('ハイライト(2年Q毎)'!$D$1="日本語",VLOOKUP(9,Sheet3!$A:$C,2,FALSE),VLOOKUP(9,Sheet3!$A:$C,3,FALSE))</f>
        <v>売上高</v>
      </c>
      <c r="C32" s="194" t="s">
        <v>13</v>
      </c>
      <c r="D32" s="99" t="s">
        <v>271</v>
      </c>
      <c r="E32" s="99" t="s">
        <v>271</v>
      </c>
      <c r="F32" s="99" t="s">
        <v>271</v>
      </c>
      <c r="G32" s="99" t="s">
        <v>271</v>
      </c>
      <c r="H32" s="99" t="s">
        <v>271</v>
      </c>
      <c r="I32" s="99" t="s">
        <v>271</v>
      </c>
      <c r="J32" s="99" t="s">
        <v>271</v>
      </c>
      <c r="K32" s="99" t="s">
        <v>271</v>
      </c>
      <c r="L32" s="74">
        <v>38001</v>
      </c>
      <c r="M32" s="75">
        <v>36306</v>
      </c>
      <c r="N32" s="75">
        <v>28260</v>
      </c>
      <c r="O32" s="75">
        <v>35133</v>
      </c>
      <c r="P32" s="81"/>
    </row>
    <row r="33" spans="1:16" ht="11.25" customHeight="1">
      <c r="A33" s="104"/>
      <c r="B33" s="197" t="str">
        <f>IF('ハイライト(2年Q毎)'!$D$1="日本語",VLOOKUP(10,Sheet3!$A:$C,2,FALSE),VLOOKUP(10,Sheet3!$A:$C,3,FALSE))</f>
        <v>営業利益</v>
      </c>
      <c r="C33" s="105" t="s">
        <v>13</v>
      </c>
      <c r="D33" s="100" t="s">
        <v>13</v>
      </c>
      <c r="E33" s="100" t="s">
        <v>13</v>
      </c>
      <c r="F33" s="100" t="s">
        <v>13</v>
      </c>
      <c r="G33" s="100" t="s">
        <v>13</v>
      </c>
      <c r="H33" s="100" t="s">
        <v>13</v>
      </c>
      <c r="I33" s="100" t="s">
        <v>13</v>
      </c>
      <c r="J33" s="100" t="s">
        <v>13</v>
      </c>
      <c r="K33" s="100" t="s">
        <v>13</v>
      </c>
      <c r="L33" s="79">
        <v>-1348</v>
      </c>
      <c r="M33" s="80">
        <v>810</v>
      </c>
      <c r="N33" s="80">
        <v>467</v>
      </c>
      <c r="O33" s="80">
        <v>1797</v>
      </c>
      <c r="P33" s="81"/>
    </row>
    <row r="34" spans="1:16" ht="11.25" customHeight="1">
      <c r="A34" s="39"/>
      <c r="B34" s="201" t="str">
        <f>IF('ハイライト(2年Q毎)'!$D$1="日本語",VLOOKUP(11,Sheet3!$A:$C,2,FALSE),VLOOKUP(11,Sheet3!$A:$C,3,FALSE))</f>
        <v>営業利益率</v>
      </c>
      <c r="C34" s="195" t="s">
        <v>13</v>
      </c>
      <c r="D34" s="101" t="s">
        <v>271</v>
      </c>
      <c r="E34" s="101" t="s">
        <v>271</v>
      </c>
      <c r="F34" s="101" t="s">
        <v>271</v>
      </c>
      <c r="G34" s="101" t="s">
        <v>271</v>
      </c>
      <c r="H34" s="101" t="s">
        <v>271</v>
      </c>
      <c r="I34" s="101" t="s">
        <v>271</v>
      </c>
      <c r="J34" s="101" t="s">
        <v>271</v>
      </c>
      <c r="K34" s="101" t="s">
        <v>271</v>
      </c>
      <c r="L34" s="84">
        <f>L33/L32</f>
        <v>-3.5472750717086395E-2</v>
      </c>
      <c r="M34" s="85">
        <f>M33/M32</f>
        <v>2.2310361923648984E-2</v>
      </c>
      <c r="N34" s="85">
        <f>N33/N32</f>
        <v>1.6525123849964615E-2</v>
      </c>
      <c r="O34" s="85">
        <v>5.114849286995133E-2</v>
      </c>
      <c r="P34" s="81"/>
    </row>
    <row r="35" spans="1:16" s="90" customFormat="1" ht="11.25" customHeight="1">
      <c r="A35" s="95" t="str">
        <f>IF('ハイライト(2年Q毎)'!$D$1="日本語",VLOOKUP(Sheet3!A211,Sheet3!$A:$C,2,FALSE),VLOOKUP(Sheet3!A211,Sheet3!$A:$C,3,FALSE))</f>
        <v>米州</v>
      </c>
      <c r="B35" s="96"/>
      <c r="C35" s="96"/>
      <c r="D35" s="97"/>
      <c r="E35" s="97"/>
      <c r="F35" s="97"/>
      <c r="G35" s="97"/>
      <c r="H35" s="97"/>
      <c r="I35" s="97"/>
      <c r="J35" s="97"/>
      <c r="K35" s="97"/>
      <c r="L35" s="97"/>
      <c r="M35" s="98"/>
      <c r="N35" s="98"/>
      <c r="O35" s="98"/>
      <c r="P35" s="89"/>
    </row>
    <row r="36" spans="1:16" ht="11.25" customHeight="1">
      <c r="A36" s="32"/>
      <c r="B36" s="199" t="str">
        <f>IF('ハイライト(2年Q毎)'!$D$1="日本語",VLOOKUP(9,Sheet3!$A:$C,2,FALSE),VLOOKUP(9,Sheet3!$A:$C,3,FALSE))</f>
        <v>売上高</v>
      </c>
      <c r="C36" s="73">
        <v>53039</v>
      </c>
      <c r="D36" s="74">
        <v>59604</v>
      </c>
      <c r="E36" s="74">
        <v>59002</v>
      </c>
      <c r="F36" s="74">
        <v>67079</v>
      </c>
      <c r="G36" s="74">
        <v>94493</v>
      </c>
      <c r="H36" s="74">
        <v>118879</v>
      </c>
      <c r="I36" s="74">
        <v>136103</v>
      </c>
      <c r="J36" s="74">
        <v>112913</v>
      </c>
      <c r="K36" s="74">
        <v>106177</v>
      </c>
      <c r="L36" s="99" t="s">
        <v>271</v>
      </c>
      <c r="M36" s="106" t="s">
        <v>271</v>
      </c>
      <c r="N36" s="106" t="s">
        <v>271</v>
      </c>
      <c r="O36" s="106" t="s">
        <v>271</v>
      </c>
      <c r="P36" s="81"/>
    </row>
    <row r="37" spans="1:16" ht="11.25" customHeight="1">
      <c r="A37" s="91"/>
      <c r="B37" s="197" t="str">
        <f>IF('ハイライト(2年Q毎)'!$D$1="日本語",VLOOKUP(10,Sheet3!$A:$C,2,FALSE),VLOOKUP(10,Sheet3!$A:$C,3,FALSE))</f>
        <v>営業利益</v>
      </c>
      <c r="C37" s="77">
        <v>3087</v>
      </c>
      <c r="D37" s="78">
        <v>4698</v>
      </c>
      <c r="E37" s="78">
        <v>3706</v>
      </c>
      <c r="F37" s="78">
        <v>4747</v>
      </c>
      <c r="G37" s="78">
        <v>8320</v>
      </c>
      <c r="H37" s="78">
        <v>10935</v>
      </c>
      <c r="I37" s="78">
        <v>1499</v>
      </c>
      <c r="J37" s="78">
        <v>862</v>
      </c>
      <c r="K37" s="78">
        <v>2360</v>
      </c>
      <c r="L37" s="100" t="s">
        <v>13</v>
      </c>
      <c r="M37" s="107" t="s">
        <v>13</v>
      </c>
      <c r="N37" s="107" t="s">
        <v>13</v>
      </c>
      <c r="O37" s="107" t="s">
        <v>13</v>
      </c>
      <c r="P37" s="81"/>
    </row>
    <row r="38" spans="1:16" ht="11.25" customHeight="1">
      <c r="A38" s="37"/>
      <c r="B38" s="201" t="str">
        <f>IF('ハイライト(2年Q毎)'!$D$1="日本語",VLOOKUP(11,Sheet3!$A:$C,2,FALSE),VLOOKUP(11,Sheet3!$A:$C,3,FALSE))</f>
        <v>営業利益率</v>
      </c>
      <c r="C38" s="83">
        <v>5.8202964373972384E-2</v>
      </c>
      <c r="D38" s="84">
        <v>7.8833129175121516E-2</v>
      </c>
      <c r="E38" s="84">
        <v>6.2820854675572954E-2</v>
      </c>
      <c r="F38" s="84">
        <v>7.0777136149098946E-2</v>
      </c>
      <c r="G38" s="84">
        <v>8.805366004055086E-2</v>
      </c>
      <c r="H38" s="84">
        <v>9.1988834196977592E-2</v>
      </c>
      <c r="I38" s="84">
        <v>1.1018552615533739E-2</v>
      </c>
      <c r="J38" s="84">
        <v>7.641619163701513E-3</v>
      </c>
      <c r="K38" s="84">
        <v>2.2234002029814189E-2</v>
      </c>
      <c r="L38" s="101" t="s">
        <v>271</v>
      </c>
      <c r="M38" s="108" t="s">
        <v>271</v>
      </c>
      <c r="N38" s="108" t="s">
        <v>271</v>
      </c>
      <c r="O38" s="108" t="s">
        <v>271</v>
      </c>
      <c r="P38" s="81"/>
    </row>
    <row r="39" spans="1:16" s="90" customFormat="1" ht="11.25" customHeight="1">
      <c r="A39" s="95" t="str">
        <f>IF('ハイライト(2年Q毎)'!$D$1="日本語",VLOOKUP(Sheet3!A217,Sheet3!$A:$C,2,FALSE),VLOOKUP(Sheet3!A217,Sheet3!$A:$C,3,FALSE))</f>
        <v xml:space="preserve">オセアニア/東南・南アジア   </v>
      </c>
      <c r="B39" s="96"/>
      <c r="C39" s="96"/>
      <c r="D39" s="97"/>
      <c r="E39" s="97"/>
      <c r="F39" s="97"/>
      <c r="G39" s="97"/>
      <c r="H39" s="97"/>
      <c r="I39" s="97"/>
      <c r="J39" s="97"/>
      <c r="K39" s="97"/>
      <c r="L39" s="97"/>
      <c r="M39" s="98"/>
      <c r="N39" s="98"/>
      <c r="O39" s="98"/>
      <c r="P39" s="89"/>
    </row>
    <row r="40" spans="1:16" ht="11.25" customHeight="1">
      <c r="A40" s="41"/>
      <c r="B40" s="199" t="str">
        <f>IF('ハイライト(2年Q毎)'!$D$1="日本語",VLOOKUP(9,Sheet3!$A:$C,2,FALSE),VLOOKUP(9,Sheet3!$A:$C,3,FALSE))</f>
        <v>売上高</v>
      </c>
      <c r="C40" s="194" t="s">
        <v>13</v>
      </c>
      <c r="D40" s="99" t="s">
        <v>271</v>
      </c>
      <c r="E40" s="99" t="s">
        <v>271</v>
      </c>
      <c r="F40" s="99" t="s">
        <v>271</v>
      </c>
      <c r="G40" s="99" t="s">
        <v>271</v>
      </c>
      <c r="H40" s="74">
        <v>18559</v>
      </c>
      <c r="I40" s="74">
        <v>22472</v>
      </c>
      <c r="J40" s="74">
        <v>24039</v>
      </c>
      <c r="K40" s="74">
        <v>27659</v>
      </c>
      <c r="L40" s="99" t="s">
        <v>271</v>
      </c>
      <c r="M40" s="106" t="s">
        <v>271</v>
      </c>
      <c r="N40" s="106" t="s">
        <v>271</v>
      </c>
      <c r="O40" s="106" t="s">
        <v>271</v>
      </c>
      <c r="P40" s="81"/>
    </row>
    <row r="41" spans="1:16" ht="11.25" customHeight="1">
      <c r="A41" s="104"/>
      <c r="B41" s="197" t="str">
        <f>IF('ハイライト(2年Q毎)'!$D$1="日本語",VLOOKUP(10,Sheet3!$A:$C,2,FALSE),VLOOKUP(10,Sheet3!$A:$C,3,FALSE))</f>
        <v>営業利益</v>
      </c>
      <c r="C41" s="105" t="s">
        <v>13</v>
      </c>
      <c r="D41" s="100" t="s">
        <v>13</v>
      </c>
      <c r="E41" s="100" t="s">
        <v>13</v>
      </c>
      <c r="F41" s="100" t="s">
        <v>13</v>
      </c>
      <c r="G41" s="100" t="s">
        <v>13</v>
      </c>
      <c r="H41" s="78">
        <v>3245</v>
      </c>
      <c r="I41" s="78">
        <v>3572</v>
      </c>
      <c r="J41" s="78">
        <v>3630</v>
      </c>
      <c r="K41" s="78">
        <v>4056</v>
      </c>
      <c r="L41" s="100" t="s">
        <v>13</v>
      </c>
      <c r="M41" s="107" t="s">
        <v>13</v>
      </c>
      <c r="N41" s="107" t="s">
        <v>13</v>
      </c>
      <c r="O41" s="107" t="s">
        <v>13</v>
      </c>
      <c r="P41" s="81"/>
    </row>
    <row r="42" spans="1:16" ht="11.25" customHeight="1">
      <c r="A42" s="39"/>
      <c r="B42" s="201" t="str">
        <f>IF('ハイライト(2年Q毎)'!$D$1="日本語",VLOOKUP(11,Sheet3!$A:$C,2,FALSE),VLOOKUP(11,Sheet3!$A:$C,3,FALSE))</f>
        <v>営業利益率</v>
      </c>
      <c r="C42" s="195" t="s">
        <v>13</v>
      </c>
      <c r="D42" s="101" t="s">
        <v>271</v>
      </c>
      <c r="E42" s="101" t="s">
        <v>271</v>
      </c>
      <c r="F42" s="101" t="s">
        <v>271</v>
      </c>
      <c r="G42" s="101" t="s">
        <v>271</v>
      </c>
      <c r="H42" s="84">
        <v>0.17486964368872157</v>
      </c>
      <c r="I42" s="84">
        <v>0.15896446214684826</v>
      </c>
      <c r="J42" s="84">
        <v>0.15103510889289928</v>
      </c>
      <c r="K42" s="84">
        <v>0.1466710794460227</v>
      </c>
      <c r="L42" s="101" t="s">
        <v>271</v>
      </c>
      <c r="M42" s="108" t="s">
        <v>271</v>
      </c>
      <c r="N42" s="108" t="s">
        <v>271</v>
      </c>
      <c r="O42" s="108" t="s">
        <v>271</v>
      </c>
      <c r="P42" s="81"/>
    </row>
    <row r="43" spans="1:16" s="90" customFormat="1" ht="11.25" customHeight="1">
      <c r="A43" s="193" t="str">
        <f>IF('ハイライト(2年Q毎)'!$D$1="日本語",VLOOKUP(Sheet3!A215,Sheet3!$A:$C,2,FALSE),VLOOKUP(Sheet3!A215,Sheet3!$A:$C,3,FALSE))</f>
        <v>東アジア</v>
      </c>
      <c r="B43" s="86"/>
      <c r="C43" s="96"/>
      <c r="D43" s="97"/>
      <c r="E43" s="97"/>
      <c r="F43" s="87"/>
      <c r="G43" s="87"/>
      <c r="H43" s="87"/>
      <c r="I43" s="87"/>
      <c r="J43" s="87"/>
      <c r="K43" s="87"/>
      <c r="L43" s="97"/>
      <c r="M43" s="98"/>
      <c r="N43" s="98"/>
      <c r="O43" s="98"/>
      <c r="P43" s="89"/>
    </row>
    <row r="44" spans="1:16" ht="11.25" customHeight="1">
      <c r="A44" s="41"/>
      <c r="B44" s="199" t="str">
        <f>IF('ハイライト(2年Q毎)'!$D$1="日本語",VLOOKUP(9,Sheet3!$A:$C,2,FALSE),VLOOKUP(9,Sheet3!$A:$C,3,FALSE))</f>
        <v>売上高</v>
      </c>
      <c r="C44" s="194" t="s">
        <v>13</v>
      </c>
      <c r="D44" s="99" t="s">
        <v>13</v>
      </c>
      <c r="E44" s="74">
        <v>13292</v>
      </c>
      <c r="F44" s="74">
        <v>17455</v>
      </c>
      <c r="G44" s="74">
        <v>23768</v>
      </c>
      <c r="H44" s="74">
        <v>31494</v>
      </c>
      <c r="I44" s="74">
        <v>41945</v>
      </c>
      <c r="J44" s="74">
        <v>43474</v>
      </c>
      <c r="K44" s="109">
        <v>49131</v>
      </c>
      <c r="L44" s="99" t="s">
        <v>271</v>
      </c>
      <c r="M44" s="106" t="s">
        <v>271</v>
      </c>
      <c r="N44" s="106" t="s">
        <v>271</v>
      </c>
      <c r="O44" s="106" t="s">
        <v>271</v>
      </c>
      <c r="P44" s="81"/>
    </row>
    <row r="45" spans="1:16" ht="11.25" customHeight="1">
      <c r="A45" s="104"/>
      <c r="B45" s="197" t="str">
        <f>IF('ハイライト(2年Q毎)'!$D$1="日本語",VLOOKUP(10,Sheet3!$A:$C,2,FALSE),VLOOKUP(10,Sheet3!$A:$C,3,FALSE))</f>
        <v>営業利益</v>
      </c>
      <c r="C45" s="105" t="s">
        <v>13</v>
      </c>
      <c r="D45" s="100" t="s">
        <v>13</v>
      </c>
      <c r="E45" s="78">
        <v>1042</v>
      </c>
      <c r="F45" s="78">
        <v>916</v>
      </c>
      <c r="G45" s="78">
        <v>1253</v>
      </c>
      <c r="H45" s="78">
        <v>2328</v>
      </c>
      <c r="I45" s="78">
        <v>4642</v>
      </c>
      <c r="J45" s="78">
        <v>4997</v>
      </c>
      <c r="K45" s="110">
        <v>5097</v>
      </c>
      <c r="L45" s="100" t="s">
        <v>13</v>
      </c>
      <c r="M45" s="107" t="s">
        <v>13</v>
      </c>
      <c r="N45" s="107" t="s">
        <v>13</v>
      </c>
      <c r="O45" s="107" t="s">
        <v>13</v>
      </c>
      <c r="P45" s="81"/>
    </row>
    <row r="46" spans="1:16" ht="11.25" customHeight="1">
      <c r="A46" s="41"/>
      <c r="B46" s="199" t="str">
        <f>IF('ハイライト(2年Q毎)'!$D$1="日本語",VLOOKUP(11,Sheet3!$A:$C,2,FALSE),VLOOKUP(11,Sheet3!$A:$C,3,FALSE))</f>
        <v>営業利益率</v>
      </c>
      <c r="C46" s="194" t="s">
        <v>13</v>
      </c>
      <c r="D46" s="99" t="s">
        <v>13</v>
      </c>
      <c r="E46" s="93">
        <v>7.842134421943707E-2</v>
      </c>
      <c r="F46" s="93">
        <v>5.2479734832502282E-2</v>
      </c>
      <c r="G46" s="93">
        <v>5.2725225149917711E-2</v>
      </c>
      <c r="H46" s="93">
        <v>7.3918037201783915E-2</v>
      </c>
      <c r="I46" s="93">
        <v>0.11068878999028395</v>
      </c>
      <c r="J46" s="93">
        <v>0.11494089064467278</v>
      </c>
      <c r="K46" s="111">
        <v>0.104</v>
      </c>
      <c r="L46" s="99" t="s">
        <v>271</v>
      </c>
      <c r="M46" s="106" t="s">
        <v>271</v>
      </c>
      <c r="N46" s="106" t="s">
        <v>271</v>
      </c>
      <c r="O46" s="106" t="s">
        <v>271</v>
      </c>
      <c r="P46" s="81"/>
    </row>
    <row r="47" spans="1:16" s="90" customFormat="1" ht="11.25" customHeight="1">
      <c r="A47" s="95" t="str">
        <f>IF('ハイライト(2年Q毎)'!$D$1="日本語",VLOOKUP(Sheet3!A220,Sheet3!$A:$C,2,FALSE),VLOOKUP(Sheet3!A220,Sheet3!$A:$C,3,FALSE))</f>
        <v>その他事業（ホグロフス）</v>
      </c>
      <c r="B47" s="96"/>
      <c r="C47" s="96"/>
      <c r="D47" s="97"/>
      <c r="E47" s="97"/>
      <c r="F47" s="97"/>
      <c r="G47" s="97"/>
      <c r="H47" s="97"/>
      <c r="I47" s="97"/>
      <c r="J47" s="97"/>
      <c r="K47" s="97"/>
      <c r="L47" s="97"/>
      <c r="M47" s="98"/>
      <c r="N47" s="98"/>
      <c r="O47" s="98"/>
      <c r="P47" s="89"/>
    </row>
    <row r="48" spans="1:16" ht="11.25" customHeight="1">
      <c r="A48" s="41"/>
      <c r="B48" s="199" t="str">
        <f>IF('ハイライト(2年Q毎)'!$D$1="日本語",VLOOKUP(9,Sheet3!$A:$C,2,FALSE),VLOOKUP(9,Sheet3!$A:$C,3,FALSE))</f>
        <v>売上高</v>
      </c>
      <c r="C48" s="194" t="s">
        <v>13</v>
      </c>
      <c r="D48" s="74">
        <v>4363</v>
      </c>
      <c r="E48" s="74">
        <v>7707</v>
      </c>
      <c r="F48" s="74">
        <v>8200</v>
      </c>
      <c r="G48" s="74">
        <v>10802</v>
      </c>
      <c r="H48" s="74">
        <v>11822</v>
      </c>
      <c r="I48" s="74">
        <v>11176</v>
      </c>
      <c r="J48" s="74">
        <v>9163</v>
      </c>
      <c r="K48" s="74">
        <v>9238</v>
      </c>
      <c r="L48" s="99" t="s">
        <v>271</v>
      </c>
      <c r="M48" s="106" t="s">
        <v>271</v>
      </c>
      <c r="N48" s="106" t="s">
        <v>271</v>
      </c>
      <c r="O48" s="106" t="s">
        <v>271</v>
      </c>
      <c r="P48" s="81"/>
    </row>
    <row r="49" spans="1:16" ht="11.25" customHeight="1">
      <c r="A49" s="104"/>
      <c r="B49" s="197" t="str">
        <f>IF('ハイライト(2年Q毎)'!$D$1="日本語",VLOOKUP(10,Sheet3!$A:$C,2,FALSE),VLOOKUP(10,Sheet3!$A:$C,3,FALSE))</f>
        <v>営業利益</v>
      </c>
      <c r="C49" s="105" t="s">
        <v>13</v>
      </c>
      <c r="D49" s="78">
        <v>150</v>
      </c>
      <c r="E49" s="79">
        <v>-203.89864499999999</v>
      </c>
      <c r="F49" s="79">
        <v>-56</v>
      </c>
      <c r="G49" s="79">
        <v>-574</v>
      </c>
      <c r="H49" s="79">
        <v>-821</v>
      </c>
      <c r="I49" s="79">
        <v>-666</v>
      </c>
      <c r="J49" s="79">
        <v>-421</v>
      </c>
      <c r="K49" s="79">
        <v>-253</v>
      </c>
      <c r="L49" s="100" t="s">
        <v>13</v>
      </c>
      <c r="M49" s="107" t="s">
        <v>13</v>
      </c>
      <c r="N49" s="107" t="s">
        <v>13</v>
      </c>
      <c r="O49" s="107" t="s">
        <v>13</v>
      </c>
      <c r="P49" s="81"/>
    </row>
    <row r="50" spans="1:16" ht="11.25" customHeight="1">
      <c r="A50" s="39"/>
      <c r="B50" s="201" t="str">
        <f>IF('ハイライト(2年Q毎)'!$D$1="日本語",VLOOKUP(11,Sheet3!$A:$C,2,FALSE),VLOOKUP(11,Sheet3!$A:$C,3,FALSE))</f>
        <v>営業利益率</v>
      </c>
      <c r="C50" s="195" t="s">
        <v>13</v>
      </c>
      <c r="D50" s="84">
        <v>3.4465762401369893E-2</v>
      </c>
      <c r="E50" s="84">
        <v>-2.7E-2</v>
      </c>
      <c r="F50" s="84">
        <v>-6.9198298396263248E-3</v>
      </c>
      <c r="G50" s="84">
        <v>-5.3166426033923499E-2</v>
      </c>
      <c r="H50" s="84">
        <v>-6.9522413773791328E-2</v>
      </c>
      <c r="I50" s="84">
        <v>-5.967471448068775E-2</v>
      </c>
      <c r="J50" s="84">
        <v>-4.5948583337768863E-2</v>
      </c>
      <c r="K50" s="84">
        <v>-2.7437979605443974E-2</v>
      </c>
      <c r="L50" s="101" t="s">
        <v>271</v>
      </c>
      <c r="M50" s="108" t="s">
        <v>271</v>
      </c>
      <c r="N50" s="108" t="s">
        <v>271</v>
      </c>
      <c r="O50" s="108" t="s">
        <v>271</v>
      </c>
      <c r="P50" s="81"/>
    </row>
    <row r="51" spans="1:16" s="90" customFormat="1" ht="11.25" customHeight="1">
      <c r="A51" s="95" t="str">
        <f>IF('ハイライト(2年Q毎)'!$D$1="日本語",VLOOKUP(Sheet3!A214,Sheet3!$A:$C,2,FALSE),VLOOKUP(Sheet3!A214,Sheet3!$A:$C,3,FALSE))</f>
        <v xml:space="preserve">アジア・パシフィック  </v>
      </c>
      <c r="B51" s="96"/>
      <c r="C51" s="96"/>
      <c r="D51" s="97"/>
      <c r="E51" s="97"/>
      <c r="F51" s="97"/>
      <c r="G51" s="97"/>
      <c r="H51" s="97"/>
      <c r="I51" s="97"/>
      <c r="J51" s="97"/>
      <c r="K51" s="97"/>
      <c r="L51" s="97"/>
      <c r="M51" s="98"/>
      <c r="N51" s="98"/>
      <c r="O51" s="98"/>
      <c r="P51" s="89"/>
    </row>
    <row r="52" spans="1:16" ht="11.25" customHeight="1">
      <c r="A52" s="32"/>
      <c r="B52" s="199" t="str">
        <f>IF('ハイライト(2年Q毎)'!$D$1="日本語",VLOOKUP(9,Sheet3!$A:$C,2,FALSE),VLOOKUP(9,Sheet3!$A:$C,3,FALSE))</f>
        <v>売上高</v>
      </c>
      <c r="C52" s="112">
        <v>19830</v>
      </c>
      <c r="D52" s="74">
        <v>24091</v>
      </c>
      <c r="E52" s="99" t="s">
        <v>271</v>
      </c>
      <c r="F52" s="99" t="s">
        <v>271</v>
      </c>
      <c r="G52" s="99" t="s">
        <v>271</v>
      </c>
      <c r="H52" s="99" t="s">
        <v>271</v>
      </c>
      <c r="I52" s="99" t="s">
        <v>271</v>
      </c>
      <c r="J52" s="99" t="s">
        <v>271</v>
      </c>
      <c r="K52" s="99" t="s">
        <v>271</v>
      </c>
      <c r="L52" s="99" t="s">
        <v>271</v>
      </c>
      <c r="M52" s="106" t="s">
        <v>271</v>
      </c>
      <c r="N52" s="106" t="s">
        <v>271</v>
      </c>
      <c r="O52" s="106" t="s">
        <v>271</v>
      </c>
      <c r="P52" s="81"/>
    </row>
    <row r="53" spans="1:16" ht="11.25" customHeight="1">
      <c r="A53" s="104"/>
      <c r="B53" s="197" t="str">
        <f>IF('ハイライト(2年Q毎)'!$D$1="日本語",VLOOKUP(10,Sheet3!$A:$C,2,FALSE),VLOOKUP(10,Sheet3!$A:$C,3,FALSE))</f>
        <v>営業利益</v>
      </c>
      <c r="C53" s="113">
        <v>1938</v>
      </c>
      <c r="D53" s="78">
        <v>3483</v>
      </c>
      <c r="E53" s="100" t="s">
        <v>13</v>
      </c>
      <c r="F53" s="100" t="s">
        <v>13</v>
      </c>
      <c r="G53" s="100" t="s">
        <v>13</v>
      </c>
      <c r="H53" s="100" t="s">
        <v>13</v>
      </c>
      <c r="I53" s="100" t="s">
        <v>13</v>
      </c>
      <c r="J53" s="100" t="s">
        <v>13</v>
      </c>
      <c r="K53" s="100" t="s">
        <v>13</v>
      </c>
      <c r="L53" s="100" t="s">
        <v>13</v>
      </c>
      <c r="M53" s="107" t="s">
        <v>13</v>
      </c>
      <c r="N53" s="107" t="s">
        <v>13</v>
      </c>
      <c r="O53" s="107" t="s">
        <v>13</v>
      </c>
      <c r="P53" s="81"/>
    </row>
    <row r="54" spans="1:16" ht="11.25" customHeight="1">
      <c r="A54" s="39"/>
      <c r="B54" s="201" t="str">
        <f>IF('ハイライト(2年Q毎)'!$D$1="日本語",VLOOKUP(11,Sheet3!$A:$C,2,FALSE),VLOOKUP(11,Sheet3!$A:$C,3,FALSE))</f>
        <v>営業利益率</v>
      </c>
      <c r="C54" s="114">
        <v>9.7762717042586184E-2</v>
      </c>
      <c r="D54" s="84">
        <v>0.14459933589451757</v>
      </c>
      <c r="E54" s="101" t="s">
        <v>271</v>
      </c>
      <c r="F54" s="101" t="s">
        <v>271</v>
      </c>
      <c r="G54" s="101" t="s">
        <v>271</v>
      </c>
      <c r="H54" s="101" t="s">
        <v>271</v>
      </c>
      <c r="I54" s="101" t="s">
        <v>271</v>
      </c>
      <c r="J54" s="101" t="s">
        <v>271</v>
      </c>
      <c r="K54" s="101" t="s">
        <v>271</v>
      </c>
      <c r="L54" s="101" t="s">
        <v>271</v>
      </c>
      <c r="M54" s="108" t="s">
        <v>271</v>
      </c>
      <c r="N54" s="108" t="s">
        <v>271</v>
      </c>
      <c r="O54" s="108" t="s">
        <v>271</v>
      </c>
      <c r="P54" s="81"/>
    </row>
    <row r="55" spans="1:16" ht="9.25" customHeight="1">
      <c r="A55" s="41"/>
      <c r="B55" s="198"/>
      <c r="C55" s="115"/>
      <c r="D55" s="116"/>
      <c r="E55" s="192"/>
      <c r="F55" s="192"/>
      <c r="G55" s="192"/>
      <c r="H55" s="192"/>
      <c r="I55" s="192"/>
      <c r="J55" s="192"/>
      <c r="K55" s="192"/>
      <c r="L55" s="192"/>
      <c r="M55" s="192"/>
      <c r="N55" s="192"/>
      <c r="O55" s="192"/>
      <c r="P55" s="81"/>
    </row>
    <row r="56" spans="1:16" ht="15" customHeight="1">
      <c r="A56" s="117" t="s">
        <v>563</v>
      </c>
      <c r="B56" s="389" t="str">
        <f>IF('ハイライト(2年Q毎)'!$D$1="日本語",VLOOKUP(275,Sheet3!$A:$C,2,FALSE),VLOOKUP(275,Sheet3!$A:$C,3,FALSE))</f>
        <v>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v>
      </c>
      <c r="C56" s="389"/>
      <c r="D56" s="389"/>
      <c r="E56" s="389"/>
      <c r="F56" s="389"/>
      <c r="G56" s="389"/>
      <c r="H56" s="389"/>
      <c r="I56" s="389"/>
      <c r="J56" s="389"/>
      <c r="K56" s="389"/>
      <c r="L56" s="389"/>
      <c r="M56" s="389"/>
      <c r="N56" s="389"/>
      <c r="O56" s="389"/>
      <c r="P56" s="81"/>
    </row>
    <row r="57" spans="1:16" ht="15" customHeight="1">
      <c r="A57" s="118"/>
      <c r="B57" s="389"/>
      <c r="C57" s="389"/>
      <c r="D57" s="389"/>
      <c r="E57" s="389"/>
      <c r="F57" s="389"/>
      <c r="G57" s="389"/>
      <c r="H57" s="389"/>
      <c r="I57" s="389"/>
      <c r="J57" s="389"/>
      <c r="K57" s="389"/>
      <c r="L57" s="389"/>
      <c r="M57" s="389"/>
      <c r="N57" s="389"/>
      <c r="O57" s="389"/>
      <c r="P57" s="81"/>
    </row>
    <row r="58" spans="1:16" ht="11.25" customHeight="1">
      <c r="A58" s="41"/>
      <c r="B58" s="389"/>
      <c r="C58" s="389"/>
      <c r="D58" s="389"/>
      <c r="E58" s="389"/>
      <c r="F58" s="389"/>
      <c r="G58" s="389"/>
      <c r="H58" s="389"/>
      <c r="I58" s="389"/>
      <c r="J58" s="389"/>
      <c r="K58" s="389"/>
      <c r="L58" s="389"/>
      <c r="M58" s="389"/>
      <c r="N58" s="389"/>
      <c r="O58" s="389"/>
      <c r="P58" s="81"/>
    </row>
    <row r="59" spans="1:16">
      <c r="A59" s="119" t="s">
        <v>270</v>
      </c>
      <c r="B59" s="56" t="str">
        <f>IF('ハイライト(2年Q毎)'!$D$1="日本語",VLOOKUP(8,Sheet3!$A:$C,2,FALSE),VLOOKUP(8,Sheet3!$A:$C,3,FALSE))</f>
        <v>主な指標等</v>
      </c>
      <c r="C59" s="196"/>
      <c r="D59" s="196"/>
      <c r="E59" s="196"/>
      <c r="F59" s="196"/>
      <c r="G59" s="196"/>
      <c r="H59" s="196"/>
      <c r="I59" s="196"/>
      <c r="J59" s="196"/>
      <c r="K59" s="196"/>
      <c r="L59" s="196"/>
      <c r="M59" s="196"/>
      <c r="N59" s="196"/>
      <c r="O59" s="196"/>
      <c r="P59" s="81"/>
    </row>
    <row r="60" spans="1:16" ht="33">
      <c r="A60" s="120"/>
      <c r="B60" s="121"/>
      <c r="C60" s="65" t="str">
        <f>IF('ハイライト(2年Q毎)'!$D$1="日本語",VLOOKUP(244,Sheet3!$A:$C,2,FALSE),VLOOKUP(244,Sheet3!$A:$C,3,FALSE))</f>
        <v>2010年
3月期</v>
      </c>
      <c r="D60" s="122" t="str">
        <f>IF('ハイライト(2年Q毎)'!$D$1="日本語",VLOOKUP(245,Sheet3!$A:$C,2,FALSE),VLOOKUP(245,Sheet3!$A:$C,3,FALSE))</f>
        <v>2011年
3月期</v>
      </c>
      <c r="E60" s="65" t="str">
        <f>IF('ハイライト(2年Q毎)'!$D$1="日本語",VLOOKUP(246,Sheet3!$A:$C,2,FALSE),VLOOKUP(246,Sheet3!$A:$C,3,FALSE))</f>
        <v>2012年
3月期</v>
      </c>
      <c r="F60" s="122" t="str">
        <f>IF('ハイライト(2年Q毎)'!$D$1="日本語",VLOOKUP(247,Sheet3!$A:$C,2,FALSE),VLOOKUP(247,Sheet3!$A:$C,3,FALSE))</f>
        <v>2013年
3月期</v>
      </c>
      <c r="G60" s="65" t="str">
        <f>IF('ハイライト(2年Q毎)'!$D$1="日本語",VLOOKUP(248,Sheet3!$A:$C,2,FALSE),VLOOKUP(248,Sheet3!$A:$C,3,FALSE))</f>
        <v>2014年
3月期</v>
      </c>
      <c r="H60" s="64" t="str">
        <f>IF('ハイライト(2年Q毎)'!$D$1="日本語",VLOOKUP(249,Sheet3!$A:$C,2,FALSE),VLOOKUP(249,Sheet3!$A:$C,3,FALSE))</f>
        <v>2014年
12月期 *1</v>
      </c>
      <c r="I60" s="65" t="str">
        <f>IF('ハイライト(2年Q毎)'!$D$1="日本語",VLOOKUP(250,Sheet3!$A:$C,2,FALSE),VLOOKUP(250,Sheet3!$A:$C,3,FALSE))</f>
        <v>2015年
12月期</v>
      </c>
      <c r="J60" s="122" t="str">
        <f>IF('ハイライト(2年Q毎)'!$D$1="日本語",VLOOKUP(251,Sheet3!$A:$C,2,FALSE),VLOOKUP(251,Sheet3!$A:$C,3,FALSE))</f>
        <v>2016年
12月期</v>
      </c>
      <c r="K60" s="65" t="str">
        <f>IF('ハイライト(2年Q毎)'!$D$1="日本語",VLOOKUP(252,Sheet3!$A:$C,2,FALSE),VLOOKUP(252,Sheet3!$A:$C,3,FALSE))</f>
        <v>2017年
12月期</v>
      </c>
      <c r="L60" s="66" t="str">
        <f>IF('ハイライト(2年Q毎)'!$D$1="日本語",VLOOKUP(253,Sheet3!$A:$C,2,FALSE),VLOOKUP(253,Sheet3!$A:$C,3,FALSE))</f>
        <v>2018年
12月期</v>
      </c>
      <c r="M60" s="66" t="str">
        <f>IF('ハイライト(2年Q毎)'!$D$1="日本語",VLOOKUP(281,Sheet3!$A:$C,2,FALSE),VLOOKUP(281,Sheet3!$A:$C,3,FALSE))</f>
        <v>2019年
12月期</v>
      </c>
      <c r="N60" s="66" t="str">
        <f>IF('ハイライト(2年Q毎)'!$D$1="日本語",VLOOKUP(282,Sheet3!$A:$C,2,FALSE),VLOOKUP(282,Sheet3!$A:$C,3,FALSE))</f>
        <v>2020年
12月期</v>
      </c>
      <c r="O60" s="66" t="s">
        <v>584</v>
      </c>
      <c r="P60" s="81"/>
    </row>
    <row r="61" spans="1:16" s="156" customFormat="1" ht="11.25" customHeight="1">
      <c r="A61" s="193" t="str">
        <f>IF('ハイライト(2年Q毎)'!$D$1="日本語",VLOOKUP(Sheet3!A277,Sheet3!$A:$C,2,FALSE),VLOOKUP(Sheet3!A277,Sheet3!$A:$C,3,FALSE))</f>
        <v>財務指標</v>
      </c>
      <c r="B61" s="136"/>
      <c r="C61" s="157"/>
      <c r="D61" s="67"/>
      <c r="E61" s="157"/>
      <c r="F61" s="67"/>
      <c r="G61" s="157"/>
      <c r="H61" s="67"/>
      <c r="I61" s="157"/>
      <c r="J61" s="67"/>
      <c r="K61" s="157"/>
      <c r="L61" s="158"/>
      <c r="M61" s="158"/>
      <c r="N61" s="158"/>
      <c r="O61" s="158"/>
      <c r="P61" s="91"/>
    </row>
    <row r="62" spans="1:16" s="31" customFormat="1" ht="11.25" customHeight="1">
      <c r="A62" s="383" t="str">
        <f>IF('ハイライト(2年Q毎)'!$D$1="日本語",VLOOKUP(Sheet3!A278,Sheet3!$A:$C,2,FALSE),VLOOKUP(Sheet3!A278,Sheet3!$A:$C,3,FALSE))</f>
        <v>営業利益</v>
      </c>
      <c r="B62" s="384" t="e">
        <f>IF('ハイライト(2年Q毎)'!$D$1="日本語",VLOOKUP(Sheet3!B278,Sheet3!$A:$C,2,FALSE),VLOOKUP(Sheet3!B278,Sheet3!$A:$C,3,FALSE))</f>
        <v>#N/A</v>
      </c>
      <c r="C62" s="151">
        <v>43</v>
      </c>
      <c r="D62" s="196">
        <v>49</v>
      </c>
      <c r="E62" s="170">
        <f>E5</f>
        <v>19628</v>
      </c>
      <c r="F62" s="170">
        <f t="shared" ref="F62:M62" si="0">F5</f>
        <v>18663</v>
      </c>
      <c r="G62" s="170">
        <f t="shared" si="0"/>
        <v>26516</v>
      </c>
      <c r="H62" s="170">
        <f t="shared" si="0"/>
        <v>30466</v>
      </c>
      <c r="I62" s="170">
        <f t="shared" si="0"/>
        <v>27448</v>
      </c>
      <c r="J62" s="170">
        <f t="shared" si="0"/>
        <v>25472</v>
      </c>
      <c r="K62" s="170">
        <f t="shared" si="0"/>
        <v>19571</v>
      </c>
      <c r="L62" s="170">
        <f t="shared" si="0"/>
        <v>10515</v>
      </c>
      <c r="M62" s="170">
        <f t="shared" si="0"/>
        <v>10634</v>
      </c>
      <c r="N62" s="184">
        <f t="shared" ref="N62" si="1">N5</f>
        <v>-3953</v>
      </c>
      <c r="O62" s="184">
        <f>O5</f>
        <v>21945</v>
      </c>
      <c r="P62" s="32"/>
    </row>
    <row r="63" spans="1:16" s="156" customFormat="1" ht="11.25" customHeight="1">
      <c r="A63" s="379" t="str">
        <f>IF('ハイライト(2年Q毎)'!$D$1="日本語",VLOOKUP(Sheet3!A279,Sheet3!$A:$C,2,FALSE),VLOOKUP(Sheet3!A279,Sheet3!$A:$C,3,FALSE))</f>
        <v>営業利益率</v>
      </c>
      <c r="B63" s="380" t="e">
        <f>IF('ハイライト(2年Q毎)'!$D$1="日本語",VLOOKUP(Sheet3!B279,Sheet3!$A:$C,2,FALSE),VLOOKUP(Sheet3!B279,Sheet3!$A:$C,3,FALSE))</f>
        <v>#N/A</v>
      </c>
      <c r="C63" s="110">
        <v>5357</v>
      </c>
      <c r="D63" s="137">
        <v>5604</v>
      </c>
      <c r="E63" s="171">
        <f>E6</f>
        <v>7.9000000000000001E-2</v>
      </c>
      <c r="F63" s="171">
        <f t="shared" ref="F63:M63" si="2">F6</f>
        <v>7.1999999999999995E-2</v>
      </c>
      <c r="G63" s="171">
        <f t="shared" si="2"/>
        <v>0.08</v>
      </c>
      <c r="H63" s="171">
        <f t="shared" si="2"/>
        <v>8.5999999999999993E-2</v>
      </c>
      <c r="I63" s="171">
        <f t="shared" si="2"/>
        <v>6.4000000000000001E-2</v>
      </c>
      <c r="J63" s="171">
        <f t="shared" si="2"/>
        <v>6.4000000000000001E-2</v>
      </c>
      <c r="K63" s="171">
        <f t="shared" si="2"/>
        <v>4.9000000000000002E-2</v>
      </c>
      <c r="L63" s="171">
        <f t="shared" si="2"/>
        <v>2.7194293724234604E-2</v>
      </c>
      <c r="M63" s="171">
        <f t="shared" si="2"/>
        <v>2.8128554424017987E-2</v>
      </c>
      <c r="N63" s="189">
        <f t="shared" ref="N63" si="3">N6</f>
        <v>-1.2023091147987736E-2</v>
      </c>
      <c r="O63" s="189">
        <f>O6</f>
        <v>5.4308283962166096E-2</v>
      </c>
      <c r="P63" s="91"/>
    </row>
    <row r="64" spans="1:16" s="31" customFormat="1" ht="11.25" customHeight="1">
      <c r="A64" s="385" t="str">
        <f>IF('ハイライト(2年Q毎)'!$D$1="日本語",VLOOKUP(Sheet3!A280,Sheet3!$A:$C,2,FALSE),VLOOKUP(Sheet3!A280,Sheet3!$A:$C,3,FALSE))</f>
        <v>ROA(総資産当期純利益率)</v>
      </c>
      <c r="B64" s="386" t="e">
        <f>IF('ハイライト(2年Q毎)'!$D$1="日本語",VLOOKUP(Sheet3!B280,Sheet3!$A:$C,2,FALSE),VLOOKUP(Sheet3!B280,Sheet3!$A:$C,3,FALSE))</f>
        <v>#N/A</v>
      </c>
      <c r="C64" s="141" t="s">
        <v>13</v>
      </c>
      <c r="D64" s="200" t="s">
        <v>13</v>
      </c>
      <c r="E64" s="142">
        <v>6.0999999999999999E-2</v>
      </c>
      <c r="F64" s="143">
        <v>0.06</v>
      </c>
      <c r="G64" s="142">
        <v>5.7000000000000002E-2</v>
      </c>
      <c r="H64" s="188">
        <v>6.6000000000000003E-2</v>
      </c>
      <c r="I64" s="144">
        <v>2.9000000000000001E-2</v>
      </c>
      <c r="J64" s="188">
        <v>4.4999999999999998E-2</v>
      </c>
      <c r="K64" s="144">
        <v>3.7999999999999999E-2</v>
      </c>
      <c r="L64" s="187">
        <v>-6.2E-2</v>
      </c>
      <c r="M64" s="187">
        <v>2.3E-2</v>
      </c>
      <c r="N64" s="187">
        <v>-0.05</v>
      </c>
      <c r="O64" s="187">
        <v>2.8000000000000001E-2</v>
      </c>
      <c r="P64" s="32"/>
    </row>
    <row r="65" spans="1:16" ht="11.25" customHeight="1">
      <c r="A65" s="193" t="str">
        <f>IF('ハイライト(2年Q毎)'!$D$1="日本語",VLOOKUP(Sheet3!A281,Sheet3!$A:$C,2,FALSE),VLOOKUP(Sheet3!A281,Sheet3!$A:$C,3,FALSE))</f>
        <v>その他の指標</v>
      </c>
      <c r="B65" s="68"/>
      <c r="C65" s="70"/>
      <c r="D65" s="123"/>
      <c r="E65" s="70"/>
      <c r="F65" s="123"/>
      <c r="G65" s="70"/>
      <c r="H65" s="123"/>
      <c r="I65" s="70"/>
      <c r="J65" s="123"/>
      <c r="K65" s="70"/>
      <c r="L65" s="71"/>
      <c r="M65" s="71"/>
      <c r="N65" s="71"/>
      <c r="O65" s="71"/>
      <c r="P65" s="81"/>
    </row>
    <row r="66" spans="1:16" s="90" customFormat="1" ht="11.25" customHeight="1">
      <c r="A66" s="381" t="str">
        <f>IF('ハイライト(2年Q毎)'!$D$1="日本語",VLOOKUP(Sheet3!A223,Sheet3!$A:$C,2,FALSE),VLOOKUP(Sheet3!A223,Sheet3!$A:$C,3,FALSE))</f>
        <v>1株当たり当期純利益</v>
      </c>
      <c r="B66" s="382"/>
      <c r="C66" s="124">
        <v>43.9</v>
      </c>
      <c r="D66" s="125">
        <v>58.26</v>
      </c>
      <c r="E66" s="124">
        <v>66.55</v>
      </c>
      <c r="F66" s="125">
        <v>72.650000000000006</v>
      </c>
      <c r="G66" s="124">
        <v>84.96</v>
      </c>
      <c r="H66" s="125">
        <v>117.4</v>
      </c>
      <c r="I66" s="124">
        <v>53.93</v>
      </c>
      <c r="J66" s="125">
        <v>82.01</v>
      </c>
      <c r="K66" s="124">
        <v>68.33</v>
      </c>
      <c r="L66" s="126">
        <v>-107.59</v>
      </c>
      <c r="M66" s="126">
        <v>37.909999999999997</v>
      </c>
      <c r="N66" s="126">
        <v>-88.17</v>
      </c>
      <c r="O66" s="126">
        <v>51.38</v>
      </c>
      <c r="P66" s="89"/>
    </row>
    <row r="67" spans="1:16" ht="11.25" customHeight="1">
      <c r="A67" s="379" t="str">
        <f>IF('ハイライト(2年Q毎)'!$D$1="日本語",VLOOKUP(Sheet3!A224,Sheet3!$A:$C,2,FALSE),VLOOKUP(Sheet3!A224,Sheet3!$A:$C,3,FALSE))</f>
        <v>潜在株式調整後
1株当たり当期純利益</v>
      </c>
      <c r="B67" s="380"/>
      <c r="C67" s="127" t="s">
        <v>13</v>
      </c>
      <c r="D67" s="128" t="s">
        <v>13</v>
      </c>
      <c r="E67" s="127" t="s">
        <v>13</v>
      </c>
      <c r="F67" s="128" t="s">
        <v>13</v>
      </c>
      <c r="G67" s="127">
        <v>84.56</v>
      </c>
      <c r="H67" s="128">
        <v>110.91</v>
      </c>
      <c r="I67" s="127">
        <v>50.88</v>
      </c>
      <c r="J67" s="128">
        <v>77.41</v>
      </c>
      <c r="K67" s="127">
        <v>64.42</v>
      </c>
      <c r="L67" s="129" t="s">
        <v>13</v>
      </c>
      <c r="M67" s="129">
        <v>37.47</v>
      </c>
      <c r="N67" s="129" t="s">
        <v>13</v>
      </c>
      <c r="O67" s="129">
        <v>51.33</v>
      </c>
      <c r="P67" s="81"/>
    </row>
    <row r="68" spans="1:16" ht="11.25" customHeight="1">
      <c r="A68" s="198"/>
      <c r="B68" s="199" t="str">
        <f>IF('ハイライト(2年Q毎)'!$D$1="日本語",VLOOKUP(Sheet3!A231,Sheet3!$A:$C,2,FALSE),VLOOKUP(Sheet3!A231,Sheet3!$A:$C,3,FALSE))</f>
        <v>1株当たり純資産</v>
      </c>
      <c r="C68" s="177"/>
      <c r="D68" s="178"/>
      <c r="E68" s="177">
        <v>569.39</v>
      </c>
      <c r="F68" s="178">
        <v>685.1</v>
      </c>
      <c r="G68" s="177">
        <v>834.68</v>
      </c>
      <c r="H68" s="178">
        <v>1058.94</v>
      </c>
      <c r="I68" s="177">
        <v>1045.02</v>
      </c>
      <c r="J68" s="178">
        <v>1053.28</v>
      </c>
      <c r="K68" s="177">
        <v>1051.45</v>
      </c>
      <c r="L68" s="179">
        <v>873.43</v>
      </c>
      <c r="M68" s="179">
        <v>830.4</v>
      </c>
      <c r="N68" s="179">
        <v>689.57</v>
      </c>
      <c r="O68" s="179">
        <v>798.08</v>
      </c>
      <c r="P68" s="81"/>
    </row>
    <row r="69" spans="1:16" ht="11.25" customHeight="1">
      <c r="A69" s="379" t="str">
        <f>IF('ハイライト(2年Q毎)'!$D$1="日本語",VLOOKUP(Sheet3!A225,Sheet3!$A:$C,2,FALSE),VLOOKUP(Sheet3!A225,Sheet3!$A:$C,3,FALSE))</f>
        <v>ROE(自己資本当期純利益率)</v>
      </c>
      <c r="B69" s="380"/>
      <c r="C69" s="133">
        <v>8.8381667787464853</v>
      </c>
      <c r="D69" s="134">
        <v>11.091527779409278</v>
      </c>
      <c r="E69" s="133">
        <v>12.2</v>
      </c>
      <c r="F69" s="134">
        <v>11.6</v>
      </c>
      <c r="G69" s="133">
        <v>11.2</v>
      </c>
      <c r="H69" s="134">
        <v>12.4</v>
      </c>
      <c r="I69" s="133">
        <v>5.0999999999999996</v>
      </c>
      <c r="J69" s="134">
        <v>7.8</v>
      </c>
      <c r="K69" s="133">
        <v>6.5</v>
      </c>
      <c r="L69" s="135">
        <v>-11.2</v>
      </c>
      <c r="M69" s="135">
        <v>4.5</v>
      </c>
      <c r="N69" s="135">
        <v>-11.6</v>
      </c>
      <c r="O69" s="135">
        <v>6.9</v>
      </c>
      <c r="P69" s="81"/>
    </row>
    <row r="70" spans="1:16" s="176" customFormat="1" ht="11.25" hidden="1" customHeight="1">
      <c r="A70" s="387" t="str">
        <f>IF('ハイライト(2年Q毎)'!$D$1="日本語",VLOOKUP(Sheet3!A226,Sheet3!$A:$C,2,FALSE),VLOOKUP(Sheet3!A226,Sheet3!$A:$C,3,FALSE))</f>
        <v>総資産当期純利益率</v>
      </c>
      <c r="B70" s="388"/>
      <c r="C70" s="172">
        <v>4.5999999999999996</v>
      </c>
      <c r="D70" s="173">
        <v>5.7</v>
      </c>
      <c r="E70" s="172">
        <v>6.1</v>
      </c>
      <c r="F70" s="173">
        <v>6</v>
      </c>
      <c r="G70" s="172">
        <v>5.7</v>
      </c>
      <c r="H70" s="173">
        <v>6.6</v>
      </c>
      <c r="I70" s="172">
        <v>2.9</v>
      </c>
      <c r="J70" s="173">
        <v>4.5</v>
      </c>
      <c r="K70" s="172">
        <v>3.8</v>
      </c>
      <c r="L70" s="174">
        <v>-6.2</v>
      </c>
      <c r="M70" s="174">
        <v>2.2999999999999998</v>
      </c>
      <c r="N70" s="174">
        <v>-5</v>
      </c>
      <c r="O70" s="174">
        <v>-5</v>
      </c>
      <c r="P70" s="175"/>
    </row>
    <row r="71" spans="1:16" s="176" customFormat="1" ht="11.25" hidden="1" customHeight="1">
      <c r="A71" s="387" t="str">
        <f>IF('ハイライト(2年Q毎)'!$D$1="日本語",VLOOKUP(Sheet3!A227,Sheet3!$A:$C,2,FALSE),VLOOKUP(Sheet3!A227,Sheet3!$A:$C,3,FALSE))</f>
        <v>総資産経常利益率</v>
      </c>
      <c r="B71" s="388"/>
      <c r="C71" s="172">
        <v>10.136432081031387</v>
      </c>
      <c r="D71" s="173">
        <v>10.098258769942982</v>
      </c>
      <c r="E71" s="172">
        <v>9.5</v>
      </c>
      <c r="F71" s="173">
        <v>9</v>
      </c>
      <c r="G71" s="172">
        <v>9.6</v>
      </c>
      <c r="H71" s="173">
        <v>10.199999999999999</v>
      </c>
      <c r="I71" s="172">
        <v>6.4</v>
      </c>
      <c r="J71" s="173">
        <v>6.8</v>
      </c>
      <c r="K71" s="172">
        <v>6.3</v>
      </c>
      <c r="L71" s="174">
        <v>2.7</v>
      </c>
      <c r="M71" s="174">
        <v>3.3</v>
      </c>
      <c r="N71" s="174">
        <v>3.3</v>
      </c>
      <c r="O71" s="174">
        <v>3.3</v>
      </c>
      <c r="P71" s="175"/>
    </row>
    <row r="72" spans="1:16" s="176" customFormat="1" ht="11.25" hidden="1" customHeight="1">
      <c r="A72" s="387" t="str">
        <f>IF('ハイライト(2年Q毎)'!$D$1="日本語",VLOOKUP(Sheet3!A228,Sheet3!$A:$C,2,FALSE),VLOOKUP(Sheet3!A228,Sheet3!$A:$C,3,FALSE))</f>
        <v>売上高営業利益率</v>
      </c>
      <c r="B72" s="388"/>
      <c r="C72" s="172">
        <v>7.8354516704657815</v>
      </c>
      <c r="D72" s="173">
        <v>9.1666650090698969</v>
      </c>
      <c r="E72" s="172">
        <v>7.9</v>
      </c>
      <c r="F72" s="173">
        <v>7.2</v>
      </c>
      <c r="G72" s="172">
        <v>8</v>
      </c>
      <c r="H72" s="173">
        <v>8.6</v>
      </c>
      <c r="I72" s="172">
        <v>6.4</v>
      </c>
      <c r="J72" s="173">
        <v>6.4</v>
      </c>
      <c r="K72" s="172">
        <v>4.9000000000000004</v>
      </c>
      <c r="L72" s="174">
        <v>2.7</v>
      </c>
      <c r="M72" s="174">
        <v>2.8</v>
      </c>
      <c r="N72" s="174">
        <v>-1.2</v>
      </c>
      <c r="O72" s="174">
        <v>-1.2</v>
      </c>
      <c r="P72" s="175"/>
    </row>
    <row r="73" spans="1:16" ht="11.25" customHeight="1">
      <c r="A73" s="383" t="str">
        <f>IF('ハイライト(2年Q毎)'!$D$1="日本語",VLOOKUP(Sheet3!A230,Sheet3!$A:$C,2,FALSE),VLOOKUP(Sheet3!A230,Sheet3!$A:$C,3,FALSE))</f>
        <v>自己資本比率</v>
      </c>
      <c r="B73" s="384"/>
      <c r="C73" s="130">
        <v>53.939367578623873</v>
      </c>
      <c r="D73" s="131">
        <v>49.566271335614019</v>
      </c>
      <c r="E73" s="130">
        <v>50.84</v>
      </c>
      <c r="F73" s="131">
        <v>53.07</v>
      </c>
      <c r="G73" s="130">
        <v>49.9</v>
      </c>
      <c r="H73" s="131">
        <v>56.49</v>
      </c>
      <c r="I73" s="130">
        <v>57.8</v>
      </c>
      <c r="J73" s="131">
        <v>58.3</v>
      </c>
      <c r="K73" s="130">
        <v>57.3</v>
      </c>
      <c r="L73" s="132">
        <v>54.1</v>
      </c>
      <c r="M73" s="132">
        <v>48</v>
      </c>
      <c r="N73" s="132">
        <v>37.9</v>
      </c>
      <c r="O73" s="132">
        <v>42.2</v>
      </c>
      <c r="P73" s="81"/>
    </row>
    <row r="74" spans="1:16" ht="11.25" customHeight="1">
      <c r="A74" s="379" t="str">
        <f>IF('ハイライト(2年Q毎)'!$D$1="日本語",VLOOKUP(Sheet3!A229,Sheet3!$A:$C,2,FALSE),VLOOKUP(Sheet3!A229,Sheet3!$A:$C,3,FALSE))</f>
        <v>株価収益率</v>
      </c>
      <c r="B74" s="380"/>
      <c r="C74" s="133">
        <v>20.8</v>
      </c>
      <c r="D74" s="134">
        <v>19.100000000000001</v>
      </c>
      <c r="E74" s="165" t="s">
        <v>553</v>
      </c>
      <c r="F74" s="166" t="s">
        <v>554</v>
      </c>
      <c r="G74" s="165" t="s">
        <v>555</v>
      </c>
      <c r="H74" s="166" t="s">
        <v>556</v>
      </c>
      <c r="I74" s="165" t="s">
        <v>557</v>
      </c>
      <c r="J74" s="166" t="s">
        <v>558</v>
      </c>
      <c r="K74" s="165" t="s">
        <v>559</v>
      </c>
      <c r="L74" s="147" t="s">
        <v>271</v>
      </c>
      <c r="M74" s="147" t="s">
        <v>560</v>
      </c>
      <c r="N74" s="147" t="s">
        <v>13</v>
      </c>
      <c r="O74" s="147" t="s">
        <v>585</v>
      </c>
      <c r="P74" s="81"/>
    </row>
    <row r="75" spans="1:16" ht="11.25" hidden="1" customHeight="1">
      <c r="A75" s="383" t="str">
        <f>IF('ハイライト(2年Q毎)'!$D$1="日本語",VLOOKUP(Sheet3!A230,Sheet3!$A:$C,2,FALSE),VLOOKUP(Sheet3!A230,Sheet3!$A:$C,3,FALSE))</f>
        <v>自己資本比率</v>
      </c>
      <c r="B75" s="384"/>
      <c r="C75" s="130">
        <v>53.939367578623873</v>
      </c>
      <c r="D75" s="131">
        <v>49.566271335614019</v>
      </c>
      <c r="E75" s="130">
        <v>50.84</v>
      </c>
      <c r="F75" s="131">
        <v>53.07</v>
      </c>
      <c r="G75" s="130">
        <v>49.9</v>
      </c>
      <c r="H75" s="131">
        <v>56.49</v>
      </c>
      <c r="I75" s="130">
        <v>57.8</v>
      </c>
      <c r="J75" s="131">
        <v>58.3</v>
      </c>
      <c r="K75" s="130">
        <v>57.3</v>
      </c>
      <c r="L75" s="132">
        <v>54.1</v>
      </c>
      <c r="M75" s="132">
        <v>48</v>
      </c>
      <c r="N75" s="132">
        <v>37.9</v>
      </c>
      <c r="O75" s="132">
        <v>37.9</v>
      </c>
      <c r="P75" s="81"/>
    </row>
    <row r="76" spans="1:16" ht="11.25" hidden="1" customHeight="1">
      <c r="A76" s="377"/>
      <c r="B76" s="378"/>
      <c r="C76" s="148"/>
      <c r="D76" s="149"/>
      <c r="E76" s="148"/>
      <c r="F76" s="149"/>
      <c r="G76" s="148"/>
      <c r="H76" s="149"/>
      <c r="I76" s="148"/>
      <c r="J76" s="149"/>
      <c r="K76" s="148"/>
      <c r="L76" s="150"/>
      <c r="M76" s="150"/>
      <c r="N76" s="150"/>
      <c r="O76" s="150"/>
      <c r="P76" s="81"/>
    </row>
    <row r="77" spans="1:16" s="31" customFormat="1" ht="11.25" customHeight="1">
      <c r="A77" s="180" t="str">
        <f>IF('ハイライト(2年Q毎)'!$D$1="日本語",VLOOKUP(Sheet3!A232,Sheet3!$A:$C,2,FALSE),VLOOKUP(Sheet3!A232,Sheet3!$A:$C,3,FALSE))</f>
        <v>配当の状況</v>
      </c>
      <c r="B77" s="140"/>
      <c r="C77" s="181"/>
      <c r="D77" s="182"/>
      <c r="E77" s="181"/>
      <c r="F77" s="182"/>
      <c r="G77" s="181"/>
      <c r="H77" s="182"/>
      <c r="I77" s="181"/>
      <c r="J77" s="182"/>
      <c r="K77" s="181"/>
      <c r="L77" s="183"/>
      <c r="M77" s="183"/>
      <c r="N77" s="183"/>
      <c r="O77" s="183"/>
      <c r="P77" s="32"/>
    </row>
    <row r="78" spans="1:16" s="156" customFormat="1" ht="11.25" customHeight="1">
      <c r="A78" s="379" t="str">
        <f>IF('ハイライト(2年Q毎)'!$D$1="日本語",VLOOKUP(Sheet3!A233,Sheet3!$A:$C,2,FALSE),VLOOKUP(Sheet3!A233,Sheet3!$A:$C,3,FALSE))</f>
        <v>年間配当金</v>
      </c>
      <c r="B78" s="380"/>
      <c r="C78" s="153">
        <v>10</v>
      </c>
      <c r="D78" s="154">
        <v>10</v>
      </c>
      <c r="E78" s="153">
        <v>12</v>
      </c>
      <c r="F78" s="154">
        <v>12</v>
      </c>
      <c r="G78" s="153">
        <v>17</v>
      </c>
      <c r="H78" s="154">
        <v>23.5</v>
      </c>
      <c r="I78" s="153">
        <v>23.5</v>
      </c>
      <c r="J78" s="154">
        <v>23.5</v>
      </c>
      <c r="K78" s="153">
        <v>23.5</v>
      </c>
      <c r="L78" s="155">
        <v>24</v>
      </c>
      <c r="M78" s="155">
        <v>30</v>
      </c>
      <c r="N78" s="155">
        <v>24</v>
      </c>
      <c r="O78" s="155">
        <v>24</v>
      </c>
      <c r="P78" s="91"/>
    </row>
    <row r="79" spans="1:16" s="31" customFormat="1" ht="11.25" customHeight="1">
      <c r="A79" s="383" t="str">
        <f>IF('ハイライト(2年Q毎)'!$D$1="日本語",VLOOKUP(Sheet3!A234,Sheet3!$A:$C,2,FALSE),VLOOKUP(Sheet3!A234,Sheet3!$A:$C,3,FALSE))</f>
        <v>配当金総額（合計）</v>
      </c>
      <c r="B79" s="384"/>
      <c r="C79" s="109">
        <v>1896</v>
      </c>
      <c r="D79" s="190">
        <v>1896</v>
      </c>
      <c r="E79" s="109">
        <v>2275</v>
      </c>
      <c r="F79" s="190">
        <v>2275</v>
      </c>
      <c r="G79" s="109">
        <v>3227</v>
      </c>
      <c r="H79" s="190">
        <v>4460</v>
      </c>
      <c r="I79" s="109">
        <v>4460</v>
      </c>
      <c r="J79" s="190">
        <v>4460</v>
      </c>
      <c r="K79" s="109">
        <v>4460</v>
      </c>
      <c r="L79" s="191">
        <v>4528</v>
      </c>
      <c r="M79" s="191">
        <v>5555.1171539999996</v>
      </c>
      <c r="N79" s="191">
        <v>4393</v>
      </c>
      <c r="O79" s="191">
        <v>4392</v>
      </c>
      <c r="P79" s="32"/>
    </row>
    <row r="80" spans="1:16" s="156" customFormat="1" ht="11.25" customHeight="1">
      <c r="A80" s="379" t="str">
        <f>IF('ハイライト(2年Q毎)'!$D$1="日本語",VLOOKUP(Sheet3!A235,Sheet3!$A:$C,2,FALSE),VLOOKUP(Sheet3!A235,Sheet3!$A:$C,3,FALSE))</f>
        <v>配当性向（連結）</v>
      </c>
      <c r="B80" s="380"/>
      <c r="C80" s="133">
        <v>22.8</v>
      </c>
      <c r="D80" s="134">
        <v>17.2</v>
      </c>
      <c r="E80" s="133">
        <v>18</v>
      </c>
      <c r="F80" s="134">
        <v>16.5</v>
      </c>
      <c r="G80" s="133">
        <v>20</v>
      </c>
      <c r="H80" s="134">
        <v>20</v>
      </c>
      <c r="I80" s="133">
        <v>43.6</v>
      </c>
      <c r="J80" s="134">
        <v>28.7</v>
      </c>
      <c r="K80" s="133">
        <v>34.4</v>
      </c>
      <c r="L80" s="147" t="s">
        <v>271</v>
      </c>
      <c r="M80" s="147">
        <v>79.099999999999994</v>
      </c>
      <c r="N80" s="147" t="s">
        <v>13</v>
      </c>
      <c r="O80" s="147">
        <v>46.7</v>
      </c>
      <c r="P80" s="91"/>
    </row>
    <row r="81" spans="1:16" s="31" customFormat="1" ht="11.25" customHeight="1">
      <c r="A81" s="385" t="str">
        <f>IF('ハイライト(2年Q毎)'!$D$1="日本語",VLOOKUP(Sheet3!A236,Sheet3!$A:$C,2,FALSE),VLOOKUP(Sheet3!A236,Sheet3!$A:$C,3,FALSE))</f>
        <v>純資産配当率（連結）</v>
      </c>
      <c r="B81" s="386"/>
      <c r="C81" s="130">
        <v>2</v>
      </c>
      <c r="D81" s="131">
        <v>1.9</v>
      </c>
      <c r="E81" s="130">
        <v>2.2000000000000002</v>
      </c>
      <c r="F81" s="131">
        <v>1.9</v>
      </c>
      <c r="G81" s="130">
        <v>2.2000000000000002</v>
      </c>
      <c r="H81" s="131">
        <v>2.5</v>
      </c>
      <c r="I81" s="130">
        <v>2.2000000000000002</v>
      </c>
      <c r="J81" s="131">
        <v>2.2000000000000002</v>
      </c>
      <c r="K81" s="130">
        <v>2.2000000000000002</v>
      </c>
      <c r="L81" s="132">
        <v>2.5</v>
      </c>
      <c r="M81" s="132">
        <v>3.5</v>
      </c>
      <c r="N81" s="132">
        <v>3.2</v>
      </c>
      <c r="O81" s="132">
        <v>3.2</v>
      </c>
      <c r="P81" s="32"/>
    </row>
    <row r="82" spans="1:16" s="156" customFormat="1" ht="11.25" customHeight="1">
      <c r="A82" s="193" t="str">
        <f>IF('ハイライト(2年Q毎)'!$D$1="日本語",VLOOKUP(Sheet3!A284,Sheet3!$A:$C,2,FALSE),VLOOKUP(Sheet3!A284,Sheet3!$A:$C,3,FALSE))</f>
        <v>その他</v>
      </c>
      <c r="B82" s="136"/>
      <c r="C82" s="157"/>
      <c r="D82" s="67"/>
      <c r="E82" s="157"/>
      <c r="F82" s="67"/>
      <c r="G82" s="157"/>
      <c r="H82" s="67"/>
      <c r="I82" s="157"/>
      <c r="J82" s="67"/>
      <c r="K82" s="157"/>
      <c r="L82" s="158"/>
      <c r="M82" s="158"/>
      <c r="N82" s="158"/>
      <c r="O82" s="158"/>
      <c r="P82" s="91"/>
    </row>
    <row r="83" spans="1:16" s="31" customFormat="1" ht="11.25" customHeight="1">
      <c r="A83" s="383" t="str">
        <f>IF('ハイライト(2年Q毎)'!$D$1="日本語",VLOOKUP(Sheet3!A238,Sheet3!$A:$C,2,FALSE),VLOOKUP(Sheet3!A238,Sheet3!$A:$C,3,FALSE))</f>
        <v>連結子会社数</v>
      </c>
      <c r="B83" s="384"/>
      <c r="C83" s="151">
        <v>43</v>
      </c>
      <c r="D83" s="196">
        <v>49</v>
      </c>
      <c r="E83" s="151">
        <v>51</v>
      </c>
      <c r="F83" s="196">
        <v>48</v>
      </c>
      <c r="G83" s="151">
        <v>50</v>
      </c>
      <c r="H83" s="196">
        <v>48</v>
      </c>
      <c r="I83" s="151">
        <v>46</v>
      </c>
      <c r="J83" s="196">
        <v>51</v>
      </c>
      <c r="K83" s="151">
        <v>54</v>
      </c>
      <c r="L83" s="152">
        <v>52</v>
      </c>
      <c r="M83" s="152">
        <v>56</v>
      </c>
      <c r="N83" s="152">
        <v>62</v>
      </c>
      <c r="O83" s="152">
        <v>66</v>
      </c>
      <c r="P83" s="32"/>
    </row>
    <row r="84" spans="1:16" s="156" customFormat="1" ht="11.25" customHeight="1">
      <c r="A84" s="379" t="str">
        <f>IF('ハイライト(2年Q毎)'!$D$1="日本語",VLOOKUP(Sheet3!A239,Sheet3!$A:$C,2,FALSE),VLOOKUP(Sheet3!A239,Sheet3!$A:$C,3,FALSE))</f>
        <v>連結従業員数</v>
      </c>
      <c r="B84" s="380"/>
      <c r="C84" s="110">
        <v>5357</v>
      </c>
      <c r="D84" s="137">
        <v>5604</v>
      </c>
      <c r="E84" s="110">
        <v>5906</v>
      </c>
      <c r="F84" s="137">
        <v>5937</v>
      </c>
      <c r="G84" s="110">
        <v>6585</v>
      </c>
      <c r="H84" s="137">
        <v>7484</v>
      </c>
      <c r="I84" s="110">
        <v>7263</v>
      </c>
      <c r="J84" s="137">
        <v>7864</v>
      </c>
      <c r="K84" s="110">
        <v>8586</v>
      </c>
      <c r="L84" s="138">
        <v>8823</v>
      </c>
      <c r="M84" s="138">
        <v>9039</v>
      </c>
      <c r="N84" s="138">
        <v>8904</v>
      </c>
      <c r="O84" s="138">
        <v>8861</v>
      </c>
      <c r="P84" s="91"/>
    </row>
    <row r="85" spans="1:16" s="160" customFormat="1" ht="11.25" hidden="1" customHeight="1">
      <c r="A85" s="390" t="str">
        <f>IF('ハイライト(2年Q毎)'!$D$1="日本語",VLOOKUP(Sheet3!A240,Sheet3!$A:$C,2,FALSE),VLOOKUP(Sheet3!A240,Sheet3!$A:$C,3,FALSE))</f>
        <v>連結直営店舗数</v>
      </c>
      <c r="B85" s="391"/>
      <c r="C85" s="161" t="s">
        <v>13</v>
      </c>
      <c r="D85" s="202" t="s">
        <v>13</v>
      </c>
      <c r="E85" s="162">
        <v>159</v>
      </c>
      <c r="F85" s="163">
        <v>219</v>
      </c>
      <c r="G85" s="162">
        <v>318</v>
      </c>
      <c r="H85" s="163">
        <v>381</v>
      </c>
      <c r="I85" s="162">
        <v>444</v>
      </c>
      <c r="J85" s="163">
        <v>867</v>
      </c>
      <c r="K85" s="162">
        <v>876</v>
      </c>
      <c r="L85" s="164">
        <v>899</v>
      </c>
      <c r="M85" s="164">
        <v>989</v>
      </c>
      <c r="N85" s="164"/>
      <c r="O85" s="164"/>
      <c r="P85" s="159"/>
    </row>
    <row r="86" spans="1:16" s="31" customFormat="1" ht="11.25" customHeight="1">
      <c r="A86" s="385" t="str">
        <f>IF('ハイライト(2年Q毎)'!$D$1="日本語",VLOOKUP(Sheet3!A241,Sheet3!$A:$C,2,FALSE),VLOOKUP(Sheet3!A241,Sheet3!$A:$C,3,FALSE))</f>
        <v>連結売上高DTC比率</v>
      </c>
      <c r="B86" s="386"/>
      <c r="C86" s="141" t="s">
        <v>13</v>
      </c>
      <c r="D86" s="200" t="s">
        <v>13</v>
      </c>
      <c r="E86" s="142">
        <v>4.1000000000000002E-2</v>
      </c>
      <c r="F86" s="143">
        <v>5.6000000000000001E-2</v>
      </c>
      <c r="G86" s="142">
        <v>7.3999999999999996E-2</v>
      </c>
      <c r="H86" s="188">
        <v>0.107</v>
      </c>
      <c r="I86" s="144">
        <v>0.13</v>
      </c>
      <c r="J86" s="188">
        <v>0.19500000000000001</v>
      </c>
      <c r="K86" s="144">
        <v>0.214</v>
      </c>
      <c r="L86" s="187">
        <v>0.25700000000000001</v>
      </c>
      <c r="M86" s="187">
        <v>0.30399999999999999</v>
      </c>
      <c r="N86" s="187">
        <v>0.33200000000000002</v>
      </c>
      <c r="O86" s="187">
        <v>0.32800000000000001</v>
      </c>
      <c r="P86" s="32"/>
    </row>
    <row r="87" spans="1:16" ht="11.25" customHeight="1">
      <c r="A87" s="81"/>
      <c r="B87" s="139"/>
      <c r="C87" s="46"/>
      <c r="D87" s="46"/>
      <c r="E87" s="145"/>
      <c r="F87" s="145"/>
      <c r="G87" s="145"/>
      <c r="H87" s="116"/>
      <c r="I87" s="116"/>
      <c r="J87" s="116"/>
      <c r="K87" s="116"/>
      <c r="L87" s="116"/>
      <c r="M87" s="116"/>
      <c r="N87" s="116"/>
      <c r="O87" s="116"/>
      <c r="P87" s="81"/>
    </row>
    <row r="88" spans="1:16" ht="15" customHeight="1">
      <c r="A88" s="117" t="s">
        <v>564</v>
      </c>
      <c r="B88" s="389" t="str">
        <f>IF('ハイライト(2年Q毎)'!$D$1="日本語",VLOOKUP(270,Sheet3!$A:$C,2,FALSE),VLOOKUP(270,Sheet3!$A:$C,3,FALSE))</f>
        <v>2014年12月期は決算期変更の経過期間となることから株式会社アシックスおよび国内連結子会社は 2014年4月～12月の9ヶ月間、海外連結子会社は 2014年1月～12月の 12ヶ月間を連結対象期間としております。</v>
      </c>
      <c r="C88" s="389"/>
      <c r="D88" s="389"/>
      <c r="E88" s="389"/>
      <c r="F88" s="389"/>
      <c r="G88" s="389"/>
      <c r="H88" s="389"/>
      <c r="I88" s="389"/>
      <c r="J88" s="389"/>
      <c r="K88" s="389"/>
      <c r="L88" s="389"/>
      <c r="M88" s="389"/>
      <c r="N88" s="389"/>
      <c r="O88" s="389"/>
      <c r="P88" s="81"/>
    </row>
    <row r="89" spans="1:16" ht="15" customHeight="1">
      <c r="A89" s="118"/>
      <c r="B89" s="389"/>
      <c r="C89" s="389"/>
      <c r="D89" s="389"/>
      <c r="E89" s="389"/>
      <c r="F89" s="389"/>
      <c r="G89" s="389"/>
      <c r="H89" s="389"/>
      <c r="I89" s="389"/>
      <c r="J89" s="389"/>
      <c r="K89" s="389"/>
      <c r="L89" s="389"/>
      <c r="M89" s="389"/>
      <c r="N89" s="389"/>
      <c r="O89" s="389"/>
    </row>
    <row r="90" spans="1:16" ht="11.25" customHeight="1">
      <c r="A90" s="118"/>
      <c r="B90" s="118"/>
      <c r="C90" s="41"/>
      <c r="D90" s="41"/>
      <c r="E90" s="41"/>
      <c r="F90" s="41"/>
      <c r="G90" s="41"/>
      <c r="H90" s="41"/>
      <c r="I90" s="41"/>
      <c r="J90" s="41"/>
      <c r="K90" s="41"/>
      <c r="L90" s="41"/>
      <c r="M90" s="41"/>
      <c r="N90" s="41"/>
      <c r="O90" s="41"/>
    </row>
    <row r="91" spans="1:16" ht="11.25" customHeight="1">
      <c r="A91" s="118"/>
      <c r="B91" s="118"/>
      <c r="C91" s="41"/>
      <c r="D91" s="41"/>
      <c r="E91" s="41"/>
      <c r="F91" s="41"/>
      <c r="G91" s="41"/>
      <c r="H91" s="41"/>
      <c r="I91" s="41"/>
      <c r="J91" s="41"/>
      <c r="K91" s="41"/>
      <c r="L91" s="41"/>
      <c r="M91" s="41"/>
      <c r="N91" s="41"/>
      <c r="O91" s="41"/>
    </row>
    <row r="92" spans="1:16" ht="11.25" customHeight="1">
      <c r="A92" s="118"/>
      <c r="B92" s="118"/>
      <c r="C92" s="41"/>
      <c r="D92" s="41"/>
      <c r="E92" s="41"/>
      <c r="F92" s="41"/>
      <c r="G92" s="41"/>
      <c r="H92" s="41"/>
      <c r="I92" s="41"/>
      <c r="J92" s="41"/>
      <c r="K92" s="41"/>
      <c r="L92" s="41"/>
      <c r="M92" s="41"/>
      <c r="N92" s="41"/>
      <c r="O92" s="41"/>
    </row>
    <row r="93" spans="1:16" ht="11.25" customHeight="1">
      <c r="A93" s="118"/>
      <c r="B93" s="118"/>
      <c r="C93" s="32"/>
      <c r="D93" s="32"/>
      <c r="E93" s="32"/>
      <c r="F93" s="32"/>
      <c r="G93" s="32"/>
      <c r="H93" s="32"/>
      <c r="I93" s="32"/>
      <c r="J93" s="32"/>
      <c r="K93" s="32"/>
      <c r="L93" s="32"/>
      <c r="M93" s="32"/>
      <c r="N93" s="32"/>
      <c r="O93" s="32"/>
    </row>
    <row r="94" spans="1:16" ht="11.25" customHeight="1">
      <c r="A94" s="118"/>
      <c r="B94" s="118"/>
      <c r="C94" s="32"/>
      <c r="D94" s="32"/>
      <c r="E94" s="32"/>
      <c r="F94" s="32"/>
      <c r="G94" s="32"/>
      <c r="H94" s="32"/>
      <c r="I94" s="32"/>
      <c r="J94" s="32"/>
      <c r="K94" s="32"/>
      <c r="L94" s="32"/>
      <c r="M94" s="32"/>
      <c r="N94" s="32"/>
      <c r="O94" s="32"/>
    </row>
    <row r="95" spans="1:16" ht="11.25" customHeight="1">
      <c r="A95" s="118"/>
      <c r="B95" s="118"/>
      <c r="C95" s="32"/>
      <c r="D95" s="32"/>
      <c r="E95" s="32"/>
      <c r="F95" s="32"/>
      <c r="G95" s="32"/>
      <c r="H95" s="32"/>
      <c r="I95" s="32"/>
      <c r="J95" s="32"/>
      <c r="K95" s="32"/>
      <c r="L95" s="32"/>
      <c r="M95" s="32"/>
      <c r="N95" s="32"/>
      <c r="O95" s="32"/>
    </row>
    <row r="96" spans="1:16" ht="11.25" customHeight="1">
      <c r="A96" s="118"/>
      <c r="B96" s="118"/>
      <c r="C96" s="32"/>
      <c r="D96" s="32"/>
      <c r="E96" s="32"/>
      <c r="F96" s="32"/>
      <c r="G96" s="32"/>
      <c r="H96" s="32"/>
      <c r="I96" s="32"/>
      <c r="J96" s="32"/>
      <c r="K96" s="32"/>
      <c r="L96" s="32"/>
      <c r="M96" s="32"/>
      <c r="N96" s="32"/>
      <c r="O96" s="32"/>
    </row>
    <row r="97" spans="1:15" ht="11.25" customHeight="1">
      <c r="A97" s="118"/>
      <c r="B97" s="118"/>
      <c r="C97" s="32"/>
      <c r="D97" s="32"/>
      <c r="E97" s="32"/>
      <c r="F97" s="32"/>
      <c r="G97" s="32"/>
      <c r="H97" s="32"/>
      <c r="I97" s="32"/>
      <c r="J97" s="32"/>
      <c r="K97" s="32"/>
      <c r="L97" s="32"/>
      <c r="M97" s="32"/>
      <c r="N97" s="32"/>
      <c r="O97" s="32"/>
    </row>
    <row r="98" spans="1:15" ht="11.25" customHeight="1">
      <c r="A98" s="32"/>
      <c r="B98" s="118"/>
      <c r="C98" s="32"/>
      <c r="D98" s="32"/>
      <c r="E98" s="32"/>
      <c r="F98" s="32"/>
      <c r="G98" s="32"/>
      <c r="H98" s="32"/>
      <c r="I98" s="32"/>
      <c r="J98" s="32"/>
      <c r="K98" s="32"/>
      <c r="L98" s="32"/>
      <c r="M98" s="32"/>
      <c r="N98" s="32"/>
      <c r="O98" s="32"/>
    </row>
    <row r="99" spans="1:15" ht="11.25" customHeight="1">
      <c r="A99" s="32"/>
      <c r="B99" s="32"/>
      <c r="C99" s="32"/>
      <c r="D99" s="32"/>
      <c r="E99" s="32"/>
      <c r="F99" s="32"/>
      <c r="G99" s="32"/>
      <c r="H99" s="32"/>
      <c r="I99" s="32"/>
      <c r="J99" s="32"/>
      <c r="K99" s="32"/>
      <c r="L99" s="32"/>
      <c r="M99" s="32"/>
      <c r="N99" s="32"/>
      <c r="O99" s="32"/>
    </row>
    <row r="100" spans="1:15" ht="11.25" customHeight="1">
      <c r="A100" s="32"/>
      <c r="B100" s="32"/>
      <c r="C100" s="32"/>
      <c r="D100" s="32"/>
      <c r="E100" s="32"/>
      <c r="F100" s="32"/>
      <c r="G100" s="32"/>
      <c r="H100" s="32"/>
      <c r="I100" s="32"/>
      <c r="J100" s="32"/>
      <c r="K100" s="32"/>
      <c r="L100" s="32"/>
      <c r="M100" s="32"/>
      <c r="N100" s="32"/>
      <c r="O100" s="32"/>
    </row>
    <row r="101" spans="1:15" ht="11.25" customHeight="1">
      <c r="A101" s="81"/>
      <c r="B101" s="81"/>
      <c r="C101" s="81"/>
      <c r="D101" s="81"/>
      <c r="E101" s="81"/>
      <c r="F101" s="81"/>
      <c r="G101" s="81"/>
      <c r="H101" s="81"/>
      <c r="I101" s="81"/>
      <c r="J101" s="81"/>
      <c r="K101" s="81"/>
      <c r="L101" s="81"/>
      <c r="M101" s="81"/>
      <c r="N101" s="81"/>
      <c r="O101" s="81"/>
    </row>
    <row r="102" spans="1:15" ht="11.25" customHeight="1">
      <c r="A102" s="81"/>
      <c r="B102" s="81"/>
      <c r="C102" s="81"/>
      <c r="D102" s="81"/>
      <c r="E102" s="81"/>
      <c r="F102" s="81"/>
      <c r="G102" s="81"/>
      <c r="H102" s="81"/>
      <c r="I102" s="81"/>
      <c r="J102" s="81"/>
      <c r="K102" s="81"/>
      <c r="L102" s="81"/>
      <c r="M102" s="81"/>
      <c r="N102" s="81"/>
      <c r="O102" s="81"/>
    </row>
    <row r="103" spans="1:15" ht="11.25" customHeight="1">
      <c r="A103" s="81"/>
      <c r="B103" s="81"/>
      <c r="C103" s="81"/>
      <c r="D103" s="81"/>
      <c r="E103" s="81"/>
      <c r="F103" s="81"/>
      <c r="G103" s="81"/>
      <c r="H103" s="81"/>
      <c r="I103" s="81"/>
      <c r="J103" s="81"/>
      <c r="K103" s="81"/>
      <c r="L103" s="81"/>
      <c r="M103" s="81"/>
      <c r="N103" s="81"/>
      <c r="O103" s="81"/>
    </row>
    <row r="104" spans="1:15" ht="11.25" customHeight="1">
      <c r="A104" s="81"/>
      <c r="B104" s="81"/>
      <c r="C104" s="81"/>
      <c r="D104" s="81"/>
      <c r="E104" s="81"/>
      <c r="F104" s="81"/>
      <c r="G104" s="81"/>
      <c r="H104" s="81"/>
      <c r="I104" s="81"/>
      <c r="J104" s="81"/>
      <c r="K104" s="81"/>
      <c r="L104" s="81"/>
      <c r="M104" s="81"/>
      <c r="N104" s="81"/>
      <c r="O104" s="81"/>
    </row>
    <row r="105" spans="1:15" ht="11.25" customHeight="1">
      <c r="A105" s="81"/>
      <c r="B105" s="81"/>
      <c r="C105" s="81"/>
      <c r="D105" s="81"/>
      <c r="E105" s="81"/>
      <c r="F105" s="81"/>
      <c r="G105" s="81"/>
      <c r="H105" s="81"/>
      <c r="I105" s="81"/>
      <c r="J105" s="81"/>
      <c r="K105" s="81"/>
      <c r="L105" s="81"/>
      <c r="M105" s="81"/>
      <c r="N105" s="81"/>
      <c r="O105" s="81"/>
    </row>
    <row r="106" spans="1:15" ht="11.25" customHeight="1">
      <c r="A106" s="81"/>
      <c r="B106" s="81"/>
      <c r="C106" s="81"/>
      <c r="D106" s="81"/>
      <c r="E106" s="81"/>
      <c r="F106" s="81"/>
      <c r="G106" s="81"/>
      <c r="H106" s="81"/>
      <c r="I106" s="81"/>
      <c r="J106" s="81"/>
      <c r="K106" s="81"/>
      <c r="L106" s="81"/>
      <c r="M106" s="81"/>
      <c r="N106" s="81"/>
      <c r="O106" s="81"/>
    </row>
    <row r="107" spans="1:15" ht="11.25" customHeight="1">
      <c r="A107" s="81"/>
      <c r="B107" s="81"/>
      <c r="C107" s="81"/>
      <c r="D107" s="81"/>
      <c r="E107" s="81"/>
      <c r="F107" s="81"/>
      <c r="G107" s="81"/>
      <c r="H107" s="81"/>
      <c r="I107" s="81"/>
      <c r="J107" s="81"/>
      <c r="K107" s="81"/>
      <c r="L107" s="81"/>
      <c r="M107" s="81"/>
      <c r="N107" s="81"/>
      <c r="O107" s="81"/>
    </row>
    <row r="108" spans="1:15" ht="11.25" customHeight="1">
      <c r="A108" s="81"/>
      <c r="B108" s="81"/>
      <c r="C108" s="81"/>
      <c r="D108" s="81"/>
      <c r="E108" s="81"/>
      <c r="F108" s="81"/>
      <c r="G108" s="81"/>
      <c r="H108" s="81"/>
      <c r="I108" s="81"/>
      <c r="J108" s="81"/>
      <c r="K108" s="81"/>
      <c r="L108" s="81"/>
      <c r="M108" s="81"/>
      <c r="N108" s="81"/>
      <c r="O108" s="81"/>
    </row>
    <row r="109" spans="1:15" ht="11.25" customHeight="1">
      <c r="A109" s="81"/>
      <c r="B109" s="81"/>
      <c r="C109" s="81"/>
      <c r="D109" s="81"/>
      <c r="E109" s="81"/>
      <c r="F109" s="81"/>
      <c r="G109" s="81"/>
      <c r="H109" s="81"/>
      <c r="I109" s="81"/>
      <c r="J109" s="81"/>
      <c r="K109" s="81"/>
      <c r="L109" s="81"/>
      <c r="M109" s="81"/>
      <c r="N109" s="81"/>
      <c r="O109" s="81"/>
    </row>
    <row r="110" spans="1:15">
      <c r="A110" s="81"/>
      <c r="B110" s="81"/>
      <c r="C110" s="81"/>
      <c r="D110" s="81"/>
      <c r="E110" s="81"/>
      <c r="F110" s="81"/>
      <c r="G110" s="81"/>
      <c r="H110" s="81"/>
      <c r="I110" s="81"/>
      <c r="J110" s="81"/>
      <c r="K110" s="81"/>
      <c r="L110" s="81"/>
      <c r="M110" s="81"/>
      <c r="N110" s="81"/>
      <c r="O110" s="81"/>
    </row>
    <row r="111" spans="1:15">
      <c r="A111" s="81"/>
      <c r="B111" s="81"/>
      <c r="C111" s="81"/>
      <c r="D111" s="81"/>
      <c r="E111" s="81"/>
      <c r="F111" s="81"/>
      <c r="G111" s="81"/>
      <c r="H111" s="81"/>
      <c r="I111" s="81"/>
      <c r="J111" s="81"/>
      <c r="K111" s="81"/>
      <c r="L111" s="81"/>
      <c r="M111" s="81"/>
      <c r="N111" s="81"/>
      <c r="O111" s="81"/>
    </row>
    <row r="112" spans="1:15">
      <c r="A112" s="81"/>
      <c r="B112" s="81"/>
      <c r="C112" s="81"/>
      <c r="D112" s="81"/>
      <c r="E112" s="81"/>
      <c r="F112" s="81"/>
      <c r="G112" s="81"/>
      <c r="H112" s="81"/>
      <c r="I112" s="81"/>
      <c r="J112" s="81"/>
      <c r="K112" s="81"/>
      <c r="L112" s="81"/>
      <c r="M112" s="81"/>
      <c r="N112" s="81"/>
      <c r="O112" s="81"/>
    </row>
    <row r="113" spans="1:15">
      <c r="A113" s="81"/>
      <c r="B113" s="81"/>
      <c r="C113" s="81"/>
      <c r="D113" s="81"/>
      <c r="E113" s="81"/>
      <c r="F113" s="81"/>
      <c r="G113" s="81"/>
      <c r="H113" s="81"/>
      <c r="I113" s="81"/>
      <c r="J113" s="81"/>
      <c r="K113" s="81"/>
      <c r="L113" s="81"/>
      <c r="M113" s="81"/>
      <c r="N113" s="81"/>
      <c r="O113" s="81"/>
    </row>
    <row r="114" spans="1:15">
      <c r="A114" s="81"/>
      <c r="B114" s="81"/>
      <c r="C114" s="81"/>
      <c r="D114" s="81"/>
      <c r="E114" s="81"/>
      <c r="F114" s="81"/>
      <c r="G114" s="81"/>
      <c r="H114" s="81"/>
      <c r="I114" s="81"/>
      <c r="J114" s="81"/>
      <c r="K114" s="81"/>
      <c r="L114" s="81"/>
      <c r="M114" s="81"/>
      <c r="N114" s="81"/>
      <c r="O114" s="81"/>
    </row>
    <row r="115" spans="1:15">
      <c r="A115" s="81"/>
      <c r="B115" s="81"/>
      <c r="C115" s="81"/>
      <c r="D115" s="81"/>
      <c r="E115" s="81"/>
      <c r="F115" s="81"/>
      <c r="G115" s="81"/>
      <c r="H115" s="81"/>
      <c r="I115" s="81"/>
      <c r="J115" s="81"/>
      <c r="K115" s="81"/>
      <c r="L115" s="81"/>
      <c r="M115" s="81"/>
      <c r="N115" s="81"/>
      <c r="O115" s="81"/>
    </row>
    <row r="116" spans="1:15">
      <c r="A116" s="81"/>
      <c r="B116" s="81"/>
      <c r="C116" s="81"/>
      <c r="D116" s="81"/>
      <c r="E116" s="81"/>
      <c r="F116" s="81"/>
      <c r="G116" s="81"/>
      <c r="H116" s="81"/>
      <c r="I116" s="81"/>
      <c r="J116" s="81"/>
      <c r="K116" s="81"/>
      <c r="L116" s="81"/>
      <c r="M116" s="81"/>
      <c r="N116" s="81"/>
      <c r="O116" s="81"/>
    </row>
    <row r="117" spans="1:15">
      <c r="A117" s="81"/>
      <c r="B117" s="81"/>
      <c r="C117" s="81"/>
      <c r="D117" s="81"/>
      <c r="E117" s="81"/>
      <c r="F117" s="81"/>
      <c r="G117" s="81"/>
      <c r="H117" s="81"/>
      <c r="I117" s="81"/>
      <c r="J117" s="81"/>
      <c r="K117" s="81"/>
      <c r="L117" s="81"/>
      <c r="M117" s="81"/>
      <c r="N117" s="81"/>
      <c r="O117" s="81"/>
    </row>
    <row r="118" spans="1:15">
      <c r="A118" s="81"/>
      <c r="B118" s="81"/>
      <c r="C118" s="81"/>
      <c r="D118" s="81"/>
      <c r="E118" s="81"/>
      <c r="F118" s="81"/>
      <c r="G118" s="81"/>
      <c r="H118" s="81"/>
      <c r="I118" s="81"/>
      <c r="J118" s="81"/>
      <c r="K118" s="81"/>
      <c r="L118" s="81"/>
      <c r="M118" s="81"/>
      <c r="N118" s="81"/>
      <c r="O118" s="81"/>
    </row>
    <row r="119" spans="1:15">
      <c r="A119" s="81"/>
      <c r="B119" s="81"/>
      <c r="C119" s="81"/>
      <c r="D119" s="81"/>
      <c r="E119" s="81"/>
      <c r="F119" s="81"/>
      <c r="G119" s="81"/>
      <c r="H119" s="81"/>
      <c r="I119" s="81"/>
      <c r="J119" s="81"/>
      <c r="K119" s="81"/>
      <c r="L119" s="81"/>
      <c r="M119" s="81"/>
      <c r="N119" s="81"/>
      <c r="O119" s="81"/>
    </row>
    <row r="120" spans="1:15">
      <c r="A120" s="81"/>
      <c r="B120" s="81"/>
      <c r="C120" s="81"/>
      <c r="D120" s="81"/>
      <c r="E120" s="81"/>
      <c r="F120" s="81"/>
      <c r="G120" s="81"/>
      <c r="H120" s="81"/>
      <c r="I120" s="81"/>
      <c r="J120" s="81"/>
      <c r="K120" s="81"/>
      <c r="L120" s="81"/>
      <c r="M120" s="81"/>
      <c r="N120" s="81"/>
      <c r="O120" s="81"/>
    </row>
    <row r="121" spans="1:15">
      <c r="A121" s="81"/>
      <c r="B121" s="81"/>
      <c r="C121" s="81"/>
      <c r="D121" s="81"/>
      <c r="E121" s="81"/>
      <c r="F121" s="81"/>
      <c r="G121" s="81"/>
      <c r="H121" s="81"/>
      <c r="I121" s="81"/>
      <c r="J121" s="81"/>
      <c r="K121" s="81"/>
      <c r="L121" s="81"/>
      <c r="M121" s="81"/>
      <c r="N121" s="81"/>
      <c r="O121" s="81"/>
    </row>
    <row r="122" spans="1:15">
      <c r="A122" s="81"/>
      <c r="B122" s="81"/>
      <c r="C122" s="81"/>
      <c r="D122" s="81"/>
      <c r="E122" s="81"/>
      <c r="F122" s="81"/>
      <c r="G122" s="81"/>
      <c r="H122" s="81"/>
      <c r="I122" s="81"/>
      <c r="J122" s="81"/>
      <c r="K122" s="81"/>
      <c r="L122" s="81"/>
      <c r="M122" s="81"/>
      <c r="N122" s="81"/>
      <c r="O122" s="81"/>
    </row>
    <row r="123" spans="1:15">
      <c r="A123" s="81"/>
      <c r="B123" s="81"/>
      <c r="C123" s="81"/>
      <c r="D123" s="81"/>
      <c r="E123" s="81"/>
      <c r="F123" s="81"/>
      <c r="G123" s="81"/>
      <c r="H123" s="81"/>
      <c r="I123" s="81"/>
      <c r="J123" s="81"/>
      <c r="K123" s="81"/>
      <c r="L123" s="81"/>
      <c r="M123" s="81"/>
      <c r="N123" s="81"/>
      <c r="O123" s="81"/>
    </row>
    <row r="124" spans="1:15">
      <c r="A124" s="81"/>
      <c r="B124" s="81"/>
      <c r="C124" s="81"/>
      <c r="D124" s="81"/>
      <c r="E124" s="81"/>
      <c r="F124" s="81"/>
      <c r="G124" s="81"/>
      <c r="H124" s="81"/>
      <c r="I124" s="81"/>
      <c r="J124" s="81"/>
      <c r="K124" s="81"/>
      <c r="L124" s="81"/>
      <c r="M124" s="81"/>
      <c r="N124" s="81"/>
      <c r="O124" s="81"/>
    </row>
    <row r="125" spans="1:15">
      <c r="A125" s="81"/>
      <c r="B125" s="81"/>
      <c r="C125" s="81"/>
      <c r="D125" s="81"/>
      <c r="E125" s="81"/>
      <c r="F125" s="81"/>
      <c r="G125" s="81"/>
      <c r="H125" s="81"/>
      <c r="I125" s="81"/>
      <c r="J125" s="81"/>
      <c r="K125" s="81"/>
      <c r="L125" s="81"/>
      <c r="M125" s="81"/>
      <c r="N125" s="81"/>
      <c r="O125" s="81"/>
    </row>
    <row r="126" spans="1:15">
      <c r="A126" s="81"/>
      <c r="B126" s="81"/>
      <c r="C126" s="81"/>
      <c r="D126" s="81"/>
      <c r="E126" s="81"/>
      <c r="F126" s="81"/>
      <c r="G126" s="81"/>
      <c r="H126" s="81"/>
      <c r="I126" s="81"/>
      <c r="J126" s="81"/>
      <c r="K126" s="81"/>
      <c r="L126" s="81"/>
      <c r="M126" s="81"/>
      <c r="N126" s="81"/>
      <c r="O126" s="81"/>
    </row>
    <row r="127" spans="1:15">
      <c r="A127" s="81"/>
      <c r="B127" s="81"/>
      <c r="C127" s="81"/>
      <c r="D127" s="81"/>
      <c r="E127" s="81"/>
      <c r="F127" s="81"/>
      <c r="G127" s="81"/>
      <c r="H127" s="81"/>
      <c r="I127" s="81"/>
      <c r="J127" s="81"/>
      <c r="K127" s="81"/>
      <c r="L127" s="81"/>
      <c r="M127" s="81"/>
      <c r="N127" s="81"/>
      <c r="O127" s="81"/>
    </row>
    <row r="128" spans="1:15">
      <c r="A128" s="81"/>
      <c r="B128" s="81"/>
      <c r="C128" s="81"/>
      <c r="D128" s="81"/>
      <c r="E128" s="81"/>
      <c r="F128" s="81"/>
      <c r="G128" s="81"/>
      <c r="H128" s="81"/>
      <c r="I128" s="81"/>
      <c r="J128" s="81"/>
      <c r="K128" s="81"/>
      <c r="L128" s="81"/>
      <c r="M128" s="81"/>
      <c r="N128" s="81"/>
      <c r="O128" s="81"/>
    </row>
    <row r="129" spans="1:15">
      <c r="A129" s="81"/>
      <c r="B129" s="81"/>
      <c r="C129" s="81"/>
      <c r="D129" s="81"/>
      <c r="E129" s="81"/>
      <c r="F129" s="81"/>
      <c r="G129" s="81"/>
      <c r="H129" s="81"/>
      <c r="I129" s="81"/>
      <c r="J129" s="81"/>
      <c r="K129" s="81"/>
      <c r="L129" s="81"/>
      <c r="M129" s="81"/>
      <c r="N129" s="81"/>
      <c r="O129" s="81"/>
    </row>
    <row r="130" spans="1:15">
      <c r="A130" s="81"/>
      <c r="B130" s="81"/>
      <c r="C130" s="81"/>
      <c r="D130" s="81"/>
      <c r="E130" s="81"/>
      <c r="F130" s="81"/>
      <c r="G130" s="81"/>
      <c r="H130" s="81"/>
      <c r="I130" s="81"/>
      <c r="J130" s="81"/>
      <c r="K130" s="81"/>
      <c r="L130" s="81"/>
      <c r="M130" s="81"/>
      <c r="N130" s="81"/>
      <c r="O130" s="81"/>
    </row>
    <row r="131" spans="1:15">
      <c r="A131" s="81"/>
      <c r="B131" s="81"/>
      <c r="C131" s="81"/>
      <c r="D131" s="81"/>
      <c r="E131" s="81"/>
      <c r="F131" s="81"/>
      <c r="G131" s="81"/>
      <c r="H131" s="81"/>
      <c r="I131" s="81"/>
      <c r="J131" s="81"/>
      <c r="K131" s="81"/>
      <c r="L131" s="81"/>
      <c r="M131" s="81"/>
      <c r="N131" s="81"/>
      <c r="O131" s="81"/>
    </row>
    <row r="132" spans="1:15">
      <c r="A132" s="81"/>
      <c r="B132" s="81"/>
      <c r="C132" s="81"/>
      <c r="D132" s="81"/>
      <c r="E132" s="81"/>
      <c r="F132" s="81"/>
      <c r="G132" s="81"/>
      <c r="H132" s="81"/>
      <c r="I132" s="81"/>
      <c r="J132" s="81"/>
      <c r="K132" s="81"/>
      <c r="L132" s="81"/>
      <c r="M132" s="81"/>
      <c r="N132" s="81"/>
      <c r="O132" s="81"/>
    </row>
    <row r="133" spans="1:15">
      <c r="A133" s="81"/>
      <c r="B133" s="81"/>
      <c r="C133" s="81"/>
      <c r="D133" s="81"/>
      <c r="E133" s="81"/>
      <c r="F133" s="81"/>
      <c r="G133" s="81"/>
      <c r="H133" s="81"/>
      <c r="I133" s="81"/>
      <c r="J133" s="81"/>
      <c r="K133" s="81"/>
      <c r="L133" s="81"/>
      <c r="M133" s="81"/>
      <c r="N133" s="81"/>
      <c r="O133" s="81"/>
    </row>
    <row r="134" spans="1:15">
      <c r="A134" s="81"/>
      <c r="B134" s="81"/>
      <c r="C134" s="81"/>
      <c r="D134" s="81"/>
      <c r="E134" s="81"/>
      <c r="F134" s="81"/>
      <c r="G134" s="81"/>
      <c r="H134" s="81"/>
      <c r="I134" s="81"/>
      <c r="J134" s="81"/>
      <c r="K134" s="81"/>
      <c r="L134" s="81"/>
      <c r="M134" s="81"/>
      <c r="N134" s="81"/>
      <c r="O134" s="81"/>
    </row>
    <row r="135" spans="1:15">
      <c r="A135" s="81"/>
      <c r="B135" s="81"/>
      <c r="C135" s="81"/>
      <c r="D135" s="81"/>
      <c r="E135" s="81"/>
      <c r="F135" s="81"/>
      <c r="G135" s="81"/>
      <c r="H135" s="81"/>
      <c r="I135" s="81"/>
      <c r="J135" s="81"/>
      <c r="K135" s="81"/>
      <c r="L135" s="81"/>
      <c r="M135" s="81"/>
      <c r="N135" s="81"/>
      <c r="O135" s="81"/>
    </row>
    <row r="136" spans="1:15">
      <c r="A136" s="81"/>
      <c r="B136" s="81"/>
      <c r="C136" s="81"/>
      <c r="D136" s="81"/>
      <c r="E136" s="81"/>
      <c r="F136" s="81"/>
      <c r="G136" s="81"/>
      <c r="H136" s="81"/>
      <c r="I136" s="81"/>
      <c r="J136" s="81"/>
      <c r="K136" s="81"/>
      <c r="L136" s="81"/>
      <c r="M136" s="81"/>
      <c r="N136" s="81"/>
      <c r="O136" s="81"/>
    </row>
    <row r="137" spans="1:15">
      <c r="A137" s="81"/>
      <c r="B137" s="81"/>
      <c r="C137" s="81"/>
      <c r="D137" s="81"/>
      <c r="E137" s="81"/>
      <c r="F137" s="81"/>
      <c r="G137" s="81"/>
      <c r="H137" s="81"/>
      <c r="I137" s="81"/>
      <c r="J137" s="81"/>
      <c r="K137" s="81"/>
      <c r="L137" s="81"/>
      <c r="M137" s="81"/>
      <c r="N137" s="81"/>
      <c r="O137" s="81"/>
    </row>
    <row r="138" spans="1:15">
      <c r="A138" s="81"/>
      <c r="B138" s="81"/>
      <c r="C138" s="81"/>
      <c r="D138" s="81"/>
      <c r="E138" s="81"/>
      <c r="F138" s="81"/>
      <c r="G138" s="81"/>
      <c r="H138" s="81"/>
      <c r="I138" s="81"/>
      <c r="J138" s="81"/>
      <c r="K138" s="81"/>
      <c r="L138" s="81"/>
      <c r="M138" s="81"/>
      <c r="N138" s="81"/>
      <c r="O138" s="81"/>
    </row>
    <row r="139" spans="1:15">
      <c r="A139" s="81"/>
      <c r="B139" s="81"/>
      <c r="C139" s="81"/>
      <c r="D139" s="81"/>
      <c r="E139" s="81"/>
      <c r="F139" s="81"/>
      <c r="G139" s="81"/>
      <c r="H139" s="81"/>
      <c r="I139" s="81"/>
      <c r="J139" s="81"/>
      <c r="K139" s="81"/>
      <c r="L139" s="81"/>
      <c r="M139" s="81"/>
      <c r="N139" s="81"/>
      <c r="O139" s="81"/>
    </row>
    <row r="140" spans="1:15">
      <c r="A140" s="81"/>
      <c r="B140" s="81"/>
      <c r="C140" s="81"/>
      <c r="D140" s="81"/>
      <c r="E140" s="81"/>
      <c r="F140" s="81"/>
      <c r="G140" s="81"/>
      <c r="H140" s="81"/>
      <c r="I140" s="81"/>
      <c r="J140" s="81"/>
      <c r="K140" s="81"/>
      <c r="L140" s="81"/>
      <c r="M140" s="81"/>
      <c r="N140" s="81"/>
      <c r="O140" s="81"/>
    </row>
    <row r="141" spans="1:15">
      <c r="A141" s="81"/>
      <c r="B141" s="81"/>
      <c r="C141" s="81"/>
      <c r="D141" s="81"/>
      <c r="E141" s="81"/>
      <c r="F141" s="81"/>
      <c r="G141" s="81"/>
      <c r="H141" s="81"/>
      <c r="I141" s="81"/>
      <c r="J141" s="81"/>
      <c r="K141" s="81"/>
      <c r="L141" s="81"/>
      <c r="M141" s="81"/>
      <c r="N141" s="81"/>
      <c r="O141" s="81"/>
    </row>
    <row r="142" spans="1:15">
      <c r="A142" s="81"/>
      <c r="B142" s="81"/>
      <c r="C142" s="81"/>
      <c r="D142" s="81"/>
      <c r="E142" s="81"/>
      <c r="F142" s="81"/>
      <c r="G142" s="81"/>
      <c r="H142" s="81"/>
      <c r="I142" s="81"/>
      <c r="J142" s="81"/>
      <c r="K142" s="81"/>
      <c r="L142" s="81"/>
      <c r="M142" s="81"/>
      <c r="N142" s="81"/>
      <c r="O142" s="81"/>
    </row>
    <row r="143" spans="1:15">
      <c r="A143" s="81"/>
      <c r="B143" s="81"/>
      <c r="C143" s="81"/>
      <c r="D143" s="81"/>
      <c r="E143" s="81"/>
      <c r="F143" s="81"/>
      <c r="G143" s="81"/>
      <c r="H143" s="81"/>
      <c r="I143" s="81"/>
      <c r="J143" s="81"/>
      <c r="K143" s="81"/>
      <c r="L143" s="81"/>
      <c r="M143" s="81"/>
      <c r="N143" s="81"/>
      <c r="O143" s="81"/>
    </row>
    <row r="144" spans="1:15">
      <c r="A144" s="81"/>
      <c r="B144" s="81"/>
      <c r="C144" s="81"/>
      <c r="D144" s="81"/>
      <c r="E144" s="81"/>
      <c r="F144" s="81"/>
      <c r="G144" s="81"/>
      <c r="H144" s="81"/>
      <c r="I144" s="81"/>
      <c r="J144" s="81"/>
      <c r="K144" s="81"/>
      <c r="L144" s="81"/>
      <c r="M144" s="81"/>
      <c r="N144" s="81"/>
      <c r="O144" s="81"/>
    </row>
    <row r="145" spans="1:15">
      <c r="A145" s="81"/>
      <c r="B145" s="81"/>
      <c r="C145" s="81"/>
      <c r="D145" s="81"/>
      <c r="E145" s="81"/>
      <c r="F145" s="81"/>
      <c r="G145" s="81"/>
      <c r="H145" s="81"/>
      <c r="I145" s="81"/>
      <c r="J145" s="81"/>
      <c r="K145" s="81"/>
      <c r="L145" s="81"/>
      <c r="M145" s="81"/>
      <c r="N145" s="81"/>
      <c r="O145" s="81"/>
    </row>
    <row r="146" spans="1:15">
      <c r="M146" s="81"/>
      <c r="N146" s="81"/>
      <c r="O146" s="81"/>
    </row>
    <row r="147" spans="1:15">
      <c r="M147" s="81"/>
      <c r="N147" s="81"/>
      <c r="O147" s="81"/>
    </row>
    <row r="148" spans="1:15">
      <c r="M148" s="81"/>
      <c r="N148" s="81"/>
      <c r="O148" s="81"/>
    </row>
    <row r="149" spans="1:15">
      <c r="M149" s="81"/>
      <c r="N149" s="81"/>
      <c r="O149" s="81"/>
    </row>
    <row r="150" spans="1:15">
      <c r="M150" s="81"/>
      <c r="N150" s="81"/>
      <c r="O150" s="81"/>
    </row>
    <row r="151" spans="1:15">
      <c r="M151" s="81"/>
      <c r="N151" s="81"/>
      <c r="O151" s="81"/>
    </row>
    <row r="152" spans="1:15">
      <c r="M152" s="81"/>
      <c r="N152" s="81"/>
      <c r="O152" s="81"/>
    </row>
    <row r="153" spans="1:15">
      <c r="M153" s="81"/>
      <c r="N153" s="81"/>
      <c r="O153" s="81"/>
    </row>
    <row r="154" spans="1:15">
      <c r="M154" s="81"/>
      <c r="N154" s="81"/>
      <c r="O154" s="81"/>
    </row>
    <row r="155" spans="1:15">
      <c r="M155" s="81"/>
      <c r="N155" s="81"/>
      <c r="O155" s="81"/>
    </row>
    <row r="156" spans="1:15">
      <c r="M156" s="81"/>
      <c r="N156" s="81"/>
      <c r="O156" s="81"/>
    </row>
    <row r="157" spans="1:15">
      <c r="M157" s="81"/>
      <c r="N157" s="81"/>
      <c r="O157" s="81"/>
    </row>
    <row r="158" spans="1:15">
      <c r="M158" s="81"/>
      <c r="N158" s="81"/>
      <c r="O158" s="81"/>
    </row>
    <row r="159" spans="1:15">
      <c r="M159" s="81"/>
      <c r="N159" s="81"/>
      <c r="O159" s="81"/>
    </row>
    <row r="160" spans="1:15">
      <c r="M160" s="81"/>
      <c r="N160" s="81"/>
      <c r="O160" s="81"/>
    </row>
    <row r="161" spans="13:15">
      <c r="M161" s="81"/>
      <c r="N161" s="81"/>
      <c r="O161" s="81"/>
    </row>
    <row r="162" spans="13:15">
      <c r="M162" s="81"/>
      <c r="N162" s="81"/>
      <c r="O162" s="81"/>
    </row>
    <row r="163" spans="13:15">
      <c r="M163" s="81"/>
      <c r="N163" s="81"/>
      <c r="O163" s="81"/>
    </row>
    <row r="164" spans="13:15">
      <c r="M164" s="81"/>
      <c r="N164" s="81"/>
      <c r="O164" s="81"/>
    </row>
    <row r="165" spans="13:15">
      <c r="M165" s="81"/>
      <c r="N165" s="81"/>
      <c r="O165" s="81"/>
    </row>
    <row r="166" spans="13:15">
      <c r="M166" s="81"/>
      <c r="N166" s="81"/>
      <c r="O166" s="81"/>
    </row>
  </sheetData>
  <mergeCells count="24">
    <mergeCell ref="B88:O89"/>
    <mergeCell ref="A79:B79"/>
    <mergeCell ref="A80:B80"/>
    <mergeCell ref="A81:B81"/>
    <mergeCell ref="A83:B83"/>
    <mergeCell ref="A84:B84"/>
    <mergeCell ref="A85:B85"/>
    <mergeCell ref="A86:B86"/>
    <mergeCell ref="A2:B2"/>
    <mergeCell ref="A76:B76"/>
    <mergeCell ref="A78:B78"/>
    <mergeCell ref="A66:B66"/>
    <mergeCell ref="A67:B67"/>
    <mergeCell ref="A62:B62"/>
    <mergeCell ref="A63:B63"/>
    <mergeCell ref="A64:B64"/>
    <mergeCell ref="A73:B73"/>
    <mergeCell ref="A69:B69"/>
    <mergeCell ref="A70:B70"/>
    <mergeCell ref="B56:O58"/>
    <mergeCell ref="A71:B71"/>
    <mergeCell ref="A72:B72"/>
    <mergeCell ref="A74:B74"/>
    <mergeCell ref="A75:B75"/>
  </mergeCells>
  <phoneticPr fontId="1"/>
  <printOptions horizontalCentered="1"/>
  <pageMargins left="0.19685039370078741" right="0.19685039370078741" top="0.74803149606299213" bottom="0" header="0.31496062992125984" footer="0"/>
  <pageSetup paperSize="9" scale="82" orientation="portrait" r:id="rId1"/>
  <headerFooter>
    <oddHeader>&amp;L&amp;"Meiryo UI,太字"&amp;K000062 2022年12月期
      FY2022&amp;C&amp;G&amp;R&amp;G</oddHeader>
  </headerFooter>
  <rowBreaks count="1" manualBreakCount="1">
    <brk id="8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topLeftCell="A271" zoomScale="130" zoomScaleNormal="130" workbookViewId="0">
      <selection activeCell="C276" sqref="C276"/>
    </sheetView>
  </sheetViews>
  <sheetFormatPr defaultColWidth="8.7265625" defaultRowHeight="9"/>
  <cols>
    <col min="1" max="1" width="8.7265625" style="15"/>
    <col min="2" max="2" width="42" style="15" customWidth="1"/>
    <col min="3" max="3" width="35" style="28" customWidth="1"/>
    <col min="4" max="5" width="8.7265625" style="15"/>
    <col min="6" max="6" width="11.7265625" style="15" bestFit="1" customWidth="1"/>
    <col min="7" max="16384" width="8.7265625" style="15"/>
  </cols>
  <sheetData>
    <row r="1" spans="1:16">
      <c r="A1" s="1"/>
      <c r="B1" s="1" t="s">
        <v>282</v>
      </c>
      <c r="C1" s="2" t="s">
        <v>14</v>
      </c>
      <c r="D1" s="1"/>
      <c r="E1" s="1"/>
      <c r="F1" s="1" t="s">
        <v>283</v>
      </c>
      <c r="G1" s="1"/>
      <c r="I1" s="16"/>
      <c r="J1" s="16"/>
      <c r="K1" s="16"/>
      <c r="L1" s="16"/>
      <c r="M1" s="16"/>
      <c r="N1" s="16"/>
    </row>
    <row r="2" spans="1:16">
      <c r="A2" s="1">
        <v>1</v>
      </c>
      <c r="B2" s="6" t="s">
        <v>284</v>
      </c>
      <c r="C2" s="6" t="s">
        <v>244</v>
      </c>
      <c r="D2" s="1"/>
      <c r="E2" s="1"/>
      <c r="F2" s="17"/>
      <c r="G2" s="1"/>
      <c r="H2" s="6"/>
      <c r="I2" s="18"/>
      <c r="J2" s="394" t="s">
        <v>575</v>
      </c>
      <c r="K2" s="394"/>
      <c r="L2" s="394"/>
      <c r="M2" s="19"/>
      <c r="N2" s="16"/>
    </row>
    <row r="3" spans="1:16">
      <c r="A3" s="1">
        <v>2</v>
      </c>
      <c r="B3" s="6" t="s">
        <v>285</v>
      </c>
      <c r="C3" s="6" t="s">
        <v>245</v>
      </c>
      <c r="D3" s="1"/>
      <c r="E3" s="1">
        <v>2</v>
      </c>
      <c r="F3" s="17" t="s">
        <v>287</v>
      </c>
      <c r="G3" s="1" t="s">
        <v>280</v>
      </c>
      <c r="H3" s="6"/>
      <c r="I3" s="18"/>
      <c r="J3" s="395" t="s">
        <v>576</v>
      </c>
      <c r="K3" s="395"/>
      <c r="L3" s="395"/>
      <c r="M3" s="18"/>
      <c r="N3" s="18"/>
    </row>
    <row r="4" spans="1:16">
      <c r="A4" s="1">
        <v>3</v>
      </c>
      <c r="B4" s="20" t="s">
        <v>286</v>
      </c>
      <c r="C4" s="7" t="s">
        <v>246</v>
      </c>
      <c r="D4" s="1"/>
      <c r="E4" s="1">
        <v>3</v>
      </c>
      <c r="F4" s="17" t="s">
        <v>565</v>
      </c>
      <c r="G4" s="1" t="s">
        <v>566</v>
      </c>
      <c r="I4" s="16"/>
      <c r="J4" s="21"/>
      <c r="K4" s="21"/>
      <c r="L4" s="21"/>
      <c r="M4" s="21"/>
      <c r="N4" s="16"/>
    </row>
    <row r="5" spans="1:16">
      <c r="A5" s="1">
        <v>4</v>
      </c>
      <c r="B5" s="2" t="s">
        <v>288</v>
      </c>
      <c r="C5" s="2" t="s">
        <v>243</v>
      </c>
      <c r="D5" s="22"/>
      <c r="E5" s="22"/>
      <c r="F5" s="1"/>
      <c r="G5" s="1"/>
      <c r="I5" s="16"/>
      <c r="J5" s="21"/>
      <c r="K5" s="21"/>
      <c r="L5" s="21"/>
      <c r="M5" s="21"/>
      <c r="N5" s="16"/>
    </row>
    <row r="6" spans="1:16">
      <c r="A6" s="1">
        <v>5</v>
      </c>
      <c r="B6" s="23" t="s">
        <v>289</v>
      </c>
      <c r="C6" s="8" t="s">
        <v>19</v>
      </c>
      <c r="D6" s="23"/>
      <c r="E6" s="1"/>
      <c r="F6" s="1"/>
      <c r="G6" s="1"/>
      <c r="I6" s="16"/>
      <c r="J6" s="392" t="s">
        <v>290</v>
      </c>
      <c r="K6" s="392"/>
      <c r="L6" s="392"/>
      <c r="M6" s="21"/>
      <c r="N6" s="16"/>
    </row>
    <row r="7" spans="1:16">
      <c r="A7" s="1">
        <v>6</v>
      </c>
      <c r="B7" s="9" t="s">
        <v>291</v>
      </c>
      <c r="C7" s="9" t="s">
        <v>20</v>
      </c>
      <c r="D7" s="9"/>
      <c r="E7" s="1"/>
      <c r="F7" s="1"/>
      <c r="G7" s="1"/>
      <c r="I7" s="16"/>
      <c r="J7" s="393" t="s">
        <v>266</v>
      </c>
      <c r="K7" s="393"/>
      <c r="L7" s="393"/>
      <c r="M7" s="21"/>
      <c r="N7" s="16"/>
    </row>
    <row r="8" spans="1:16">
      <c r="A8" s="1">
        <v>7</v>
      </c>
      <c r="B8" s="2" t="s">
        <v>292</v>
      </c>
      <c r="C8" s="2" t="s">
        <v>247</v>
      </c>
      <c r="D8" s="1"/>
      <c r="E8" s="1"/>
      <c r="F8" s="1"/>
      <c r="G8" s="1"/>
      <c r="I8" s="16"/>
      <c r="J8" s="16"/>
      <c r="K8" s="16"/>
      <c r="L8" s="16"/>
      <c r="M8" s="16"/>
      <c r="N8" s="16"/>
    </row>
    <row r="9" spans="1:16">
      <c r="A9" s="1">
        <v>8</v>
      </c>
      <c r="B9" s="5" t="s">
        <v>293</v>
      </c>
      <c r="C9" s="5" t="s">
        <v>248</v>
      </c>
      <c r="D9" s="1"/>
      <c r="E9" s="1"/>
      <c r="F9" s="1"/>
      <c r="G9" s="1"/>
      <c r="I9" s="16"/>
      <c r="J9" s="16"/>
      <c r="K9" s="16"/>
      <c r="L9" s="16"/>
      <c r="M9" s="16"/>
    </row>
    <row r="10" spans="1:16">
      <c r="A10" s="1">
        <v>9</v>
      </c>
      <c r="B10" s="20" t="s">
        <v>294</v>
      </c>
      <c r="C10" s="6" t="s">
        <v>21</v>
      </c>
      <c r="D10" s="1"/>
      <c r="E10" s="1"/>
      <c r="F10" s="1"/>
      <c r="G10" s="1"/>
      <c r="I10" s="16"/>
      <c r="J10" s="16"/>
      <c r="K10" s="16"/>
      <c r="L10" s="16"/>
      <c r="M10" s="16"/>
    </row>
    <row r="11" spans="1:16">
      <c r="A11" s="1">
        <v>10</v>
      </c>
      <c r="B11" s="20" t="s">
        <v>295</v>
      </c>
      <c r="C11" s="6" t="s">
        <v>22</v>
      </c>
      <c r="D11" s="1"/>
      <c r="E11" s="1"/>
      <c r="F11" s="1"/>
      <c r="G11" s="1"/>
    </row>
    <row r="12" spans="1:16">
      <c r="A12" s="1">
        <v>11</v>
      </c>
      <c r="B12" s="20" t="s">
        <v>296</v>
      </c>
      <c r="C12" s="6" t="s">
        <v>23</v>
      </c>
      <c r="D12" s="1"/>
      <c r="E12" s="1"/>
      <c r="F12" s="1"/>
      <c r="G12" s="1"/>
    </row>
    <row r="13" spans="1:16">
      <c r="A13" s="1">
        <v>12</v>
      </c>
      <c r="B13" s="146" t="s">
        <v>552</v>
      </c>
      <c r="C13" s="6" t="s">
        <v>24</v>
      </c>
      <c r="D13" s="1"/>
      <c r="E13" s="1"/>
      <c r="F13" s="1"/>
      <c r="G13" s="1"/>
    </row>
    <row r="14" spans="1:16">
      <c r="A14" s="1">
        <v>13</v>
      </c>
      <c r="B14" s="20" t="s">
        <v>297</v>
      </c>
      <c r="C14" s="6" t="s">
        <v>25</v>
      </c>
      <c r="D14" s="1"/>
      <c r="E14" s="1"/>
      <c r="F14" s="1"/>
      <c r="G14" s="1"/>
    </row>
    <row r="15" spans="1:16">
      <c r="A15" s="1">
        <v>14</v>
      </c>
      <c r="B15" s="20" t="s">
        <v>298</v>
      </c>
      <c r="C15" s="6" t="s">
        <v>26</v>
      </c>
      <c r="D15" s="1"/>
      <c r="E15" s="24"/>
      <c r="F15" s="24"/>
      <c r="G15" s="24"/>
      <c r="H15" s="24"/>
      <c r="I15" s="24"/>
    </row>
    <row r="16" spans="1:16">
      <c r="A16" s="1">
        <v>15</v>
      </c>
      <c r="B16" s="20" t="s">
        <v>299</v>
      </c>
      <c r="C16" s="6" t="s">
        <v>27</v>
      </c>
      <c r="D16" s="1"/>
      <c r="E16" s="24"/>
      <c r="F16" s="24"/>
      <c r="G16" s="24"/>
      <c r="H16" s="24"/>
      <c r="I16" s="24"/>
      <c r="J16" s="24"/>
      <c r="K16" s="24"/>
      <c r="L16" s="24"/>
      <c r="M16" s="24"/>
      <c r="N16" s="24"/>
      <c r="O16" s="24"/>
      <c r="P16" s="24"/>
    </row>
    <row r="17" spans="1:12">
      <c r="A17" s="1">
        <v>16</v>
      </c>
      <c r="B17" s="20" t="s">
        <v>300</v>
      </c>
      <c r="C17" s="6" t="s">
        <v>28</v>
      </c>
      <c r="D17" s="1"/>
      <c r="E17" s="24"/>
      <c r="F17" s="24"/>
      <c r="G17" s="24"/>
    </row>
    <row r="18" spans="1:12">
      <c r="A18" s="1">
        <v>17</v>
      </c>
      <c r="B18" s="20" t="s">
        <v>301</v>
      </c>
      <c r="C18" s="6" t="s">
        <v>29</v>
      </c>
      <c r="D18" s="1"/>
      <c r="E18" s="24"/>
      <c r="F18" s="24"/>
      <c r="G18" s="24"/>
      <c r="H18" s="24"/>
      <c r="I18" s="24"/>
      <c r="J18" s="24"/>
      <c r="K18" s="24"/>
      <c r="L18" s="24"/>
    </row>
    <row r="19" spans="1:12">
      <c r="A19" s="1">
        <v>18</v>
      </c>
      <c r="B19" s="20" t="s">
        <v>302</v>
      </c>
      <c r="C19" s="6" t="s">
        <v>30</v>
      </c>
      <c r="D19" s="1"/>
      <c r="E19" s="1"/>
      <c r="F19" s="1"/>
      <c r="G19" s="1"/>
    </row>
    <row r="20" spans="1:12">
      <c r="A20" s="1">
        <v>19</v>
      </c>
      <c r="B20" s="1" t="s">
        <v>303</v>
      </c>
      <c r="C20" s="2" t="s">
        <v>31</v>
      </c>
      <c r="D20" s="1"/>
      <c r="E20" s="1"/>
      <c r="F20" s="1"/>
      <c r="G20" s="1"/>
    </row>
    <row r="21" spans="1:12">
      <c r="A21" s="1">
        <v>20</v>
      </c>
      <c r="B21" s="1" t="s">
        <v>304</v>
      </c>
      <c r="C21" s="2" t="s">
        <v>32</v>
      </c>
      <c r="D21" s="1"/>
      <c r="E21" s="1"/>
      <c r="F21" s="1"/>
      <c r="G21" s="1"/>
    </row>
    <row r="22" spans="1:12">
      <c r="A22" s="1">
        <v>21</v>
      </c>
      <c r="B22" s="1" t="s">
        <v>305</v>
      </c>
      <c r="C22" s="10" t="s">
        <v>33</v>
      </c>
      <c r="D22" s="1"/>
      <c r="E22" s="1"/>
      <c r="F22" s="1"/>
      <c r="G22" s="1"/>
    </row>
    <row r="23" spans="1:12">
      <c r="A23" s="1">
        <v>22</v>
      </c>
      <c r="B23" s="1" t="s">
        <v>306</v>
      </c>
      <c r="C23" s="10" t="s">
        <v>34</v>
      </c>
      <c r="D23" s="1"/>
      <c r="E23" s="1"/>
      <c r="F23" s="1"/>
      <c r="G23" s="1"/>
    </row>
    <row r="24" spans="1:12">
      <c r="A24" s="1">
        <v>23</v>
      </c>
      <c r="B24" s="2" t="s">
        <v>307</v>
      </c>
      <c r="C24" s="2" t="s">
        <v>0</v>
      </c>
      <c r="D24" s="1"/>
      <c r="E24" s="1"/>
      <c r="F24" s="1"/>
      <c r="G24" s="1"/>
    </row>
    <row r="25" spans="1:12">
      <c r="A25" s="1">
        <v>24</v>
      </c>
      <c r="B25" s="1" t="s">
        <v>308</v>
      </c>
      <c r="C25" s="2" t="s">
        <v>35</v>
      </c>
      <c r="D25" s="1"/>
      <c r="E25" s="1"/>
      <c r="F25" s="1"/>
      <c r="G25" s="1"/>
    </row>
    <row r="26" spans="1:12">
      <c r="A26" s="1">
        <v>25</v>
      </c>
      <c r="B26" s="1" t="s">
        <v>309</v>
      </c>
      <c r="C26" s="10" t="s">
        <v>36</v>
      </c>
      <c r="D26" s="1"/>
      <c r="E26" s="1"/>
      <c r="F26" s="1"/>
      <c r="G26" s="1"/>
    </row>
    <row r="27" spans="1:12">
      <c r="A27" s="1">
        <v>26</v>
      </c>
      <c r="B27" s="1" t="s">
        <v>310</v>
      </c>
      <c r="C27" s="2" t="s">
        <v>37</v>
      </c>
      <c r="D27" s="1"/>
      <c r="E27" s="1"/>
      <c r="F27" s="1"/>
      <c r="G27" s="1"/>
    </row>
    <row r="28" spans="1:12">
      <c r="A28" s="1">
        <v>27</v>
      </c>
      <c r="B28" s="1" t="s">
        <v>311</v>
      </c>
      <c r="C28" s="2" t="s">
        <v>38</v>
      </c>
      <c r="D28" s="1"/>
      <c r="E28" s="1"/>
      <c r="F28" s="1"/>
      <c r="G28" s="1"/>
    </row>
    <row r="29" spans="1:12">
      <c r="A29" s="1">
        <v>28</v>
      </c>
      <c r="B29" s="1" t="s">
        <v>312</v>
      </c>
      <c r="C29" s="2" t="s">
        <v>39</v>
      </c>
      <c r="D29" s="1"/>
      <c r="E29" s="1"/>
      <c r="F29" s="1"/>
      <c r="G29" s="1"/>
    </row>
    <row r="30" spans="1:12">
      <c r="A30" s="1">
        <v>29</v>
      </c>
      <c r="B30" s="1" t="s">
        <v>313</v>
      </c>
      <c r="C30" s="10" t="s">
        <v>40</v>
      </c>
      <c r="D30" s="1"/>
      <c r="E30" s="1"/>
      <c r="F30" s="1"/>
      <c r="G30" s="1"/>
    </row>
    <row r="31" spans="1:12">
      <c r="A31" s="1">
        <v>30</v>
      </c>
      <c r="B31" s="1" t="s">
        <v>302</v>
      </c>
      <c r="C31" s="10" t="s">
        <v>41</v>
      </c>
      <c r="D31" s="1"/>
      <c r="E31" s="1"/>
      <c r="F31" s="1"/>
      <c r="G31" s="1"/>
    </row>
    <row r="32" spans="1:12">
      <c r="A32" s="1">
        <v>31</v>
      </c>
      <c r="B32" s="1" t="s">
        <v>314</v>
      </c>
      <c r="C32" s="10" t="s">
        <v>42</v>
      </c>
      <c r="D32" s="1"/>
      <c r="E32" s="1"/>
      <c r="F32" s="1"/>
      <c r="G32" s="1"/>
    </row>
    <row r="33" spans="1:7">
      <c r="A33" s="1">
        <v>32</v>
      </c>
      <c r="B33" s="1" t="s">
        <v>315</v>
      </c>
      <c r="C33" s="10" t="s">
        <v>43</v>
      </c>
      <c r="D33" s="1"/>
      <c r="E33" s="1"/>
      <c r="F33" s="1"/>
      <c r="G33" s="1"/>
    </row>
    <row r="34" spans="1:7">
      <c r="A34" s="1">
        <v>33</v>
      </c>
      <c r="B34" s="1" t="s">
        <v>316</v>
      </c>
      <c r="C34" s="10" t="s">
        <v>44</v>
      </c>
      <c r="D34" s="1"/>
      <c r="E34" s="1"/>
      <c r="F34" s="1"/>
      <c r="G34" s="1"/>
    </row>
    <row r="35" spans="1:7">
      <c r="A35" s="1">
        <v>34</v>
      </c>
      <c r="B35" s="1" t="s">
        <v>317</v>
      </c>
      <c r="C35" s="2" t="s">
        <v>45</v>
      </c>
      <c r="D35" s="1"/>
      <c r="E35" s="1"/>
      <c r="F35" s="1"/>
      <c r="G35" s="1"/>
    </row>
    <row r="36" spans="1:7">
      <c r="A36" s="1">
        <v>35</v>
      </c>
      <c r="B36" s="1" t="s">
        <v>302</v>
      </c>
      <c r="C36" s="10" t="s">
        <v>46</v>
      </c>
      <c r="D36" s="1"/>
      <c r="E36" s="1"/>
      <c r="F36" s="1"/>
      <c r="G36" s="1"/>
    </row>
    <row r="37" spans="1:7">
      <c r="A37" s="1">
        <v>36</v>
      </c>
      <c r="B37" s="1" t="s">
        <v>318</v>
      </c>
      <c r="C37" s="10" t="s">
        <v>47</v>
      </c>
      <c r="D37" s="1"/>
      <c r="E37" s="1"/>
      <c r="F37" s="1"/>
      <c r="G37" s="1"/>
    </row>
    <row r="38" spans="1:7">
      <c r="A38" s="1">
        <v>37</v>
      </c>
      <c r="B38" s="1" t="s">
        <v>319</v>
      </c>
      <c r="C38" s="10" t="s">
        <v>48</v>
      </c>
      <c r="D38" s="1"/>
      <c r="E38" s="1"/>
      <c r="F38" s="1"/>
      <c r="G38" s="1"/>
    </row>
    <row r="39" spans="1:7">
      <c r="A39" s="1">
        <v>38</v>
      </c>
      <c r="B39" s="1" t="s">
        <v>320</v>
      </c>
      <c r="C39" s="10" t="s">
        <v>49</v>
      </c>
      <c r="D39" s="1"/>
      <c r="E39" s="1"/>
      <c r="F39" s="1"/>
      <c r="G39" s="1"/>
    </row>
    <row r="40" spans="1:7">
      <c r="A40" s="1">
        <v>39</v>
      </c>
      <c r="B40" s="1" t="s">
        <v>321</v>
      </c>
      <c r="C40" s="10" t="s">
        <v>50</v>
      </c>
      <c r="D40" s="1"/>
      <c r="E40" s="1"/>
      <c r="F40" s="1"/>
      <c r="G40" s="1"/>
    </row>
    <row r="41" spans="1:7">
      <c r="A41" s="1">
        <v>40</v>
      </c>
      <c r="B41" s="1" t="s">
        <v>322</v>
      </c>
      <c r="C41" s="2" t="s">
        <v>51</v>
      </c>
      <c r="D41" s="1"/>
      <c r="E41" s="1"/>
      <c r="F41" s="1"/>
      <c r="G41" s="1"/>
    </row>
    <row r="42" spans="1:7">
      <c r="A42" s="1">
        <v>41</v>
      </c>
      <c r="B42" s="1" t="s">
        <v>323</v>
      </c>
      <c r="C42" s="2" t="s">
        <v>52</v>
      </c>
      <c r="D42" s="1"/>
      <c r="E42" s="1"/>
      <c r="F42" s="1"/>
      <c r="G42" s="1"/>
    </row>
    <row r="43" spans="1:7">
      <c r="A43" s="1">
        <v>42</v>
      </c>
      <c r="B43" s="1" t="s">
        <v>324</v>
      </c>
      <c r="C43" s="10" t="s">
        <v>53</v>
      </c>
      <c r="D43" s="1"/>
      <c r="E43" s="1"/>
      <c r="F43" s="1"/>
      <c r="G43" s="1"/>
    </row>
    <row r="44" spans="1:7">
      <c r="A44" s="1">
        <v>43</v>
      </c>
      <c r="B44" s="1" t="s">
        <v>325</v>
      </c>
      <c r="C44" s="10" t="s">
        <v>54</v>
      </c>
      <c r="D44" s="1"/>
      <c r="E44" s="1"/>
      <c r="F44" s="1"/>
      <c r="G44" s="1"/>
    </row>
    <row r="45" spans="1:7">
      <c r="A45" s="1">
        <v>44</v>
      </c>
      <c r="B45" s="1" t="s">
        <v>326</v>
      </c>
      <c r="C45" s="10" t="s">
        <v>55</v>
      </c>
      <c r="D45" s="1"/>
      <c r="E45" s="1"/>
      <c r="F45" s="1"/>
      <c r="G45" s="1"/>
    </row>
    <row r="46" spans="1:7">
      <c r="A46" s="1">
        <v>45</v>
      </c>
      <c r="B46" s="1" t="s">
        <v>327</v>
      </c>
      <c r="C46" s="10" t="s">
        <v>56</v>
      </c>
      <c r="D46" s="1"/>
      <c r="E46" s="1"/>
      <c r="F46" s="1"/>
      <c r="G46" s="1"/>
    </row>
    <row r="47" spans="1:7">
      <c r="A47" s="1">
        <v>46</v>
      </c>
      <c r="B47" s="1" t="s">
        <v>328</v>
      </c>
      <c r="C47" s="10" t="s">
        <v>57</v>
      </c>
      <c r="D47" s="1"/>
      <c r="E47" s="1"/>
      <c r="F47" s="1"/>
      <c r="G47" s="1"/>
    </row>
    <row r="48" spans="1:7">
      <c r="A48" s="1">
        <v>47</v>
      </c>
      <c r="B48" s="1" t="s">
        <v>329</v>
      </c>
      <c r="C48" s="10" t="s">
        <v>58</v>
      </c>
      <c r="D48" s="1"/>
      <c r="E48" s="1"/>
      <c r="F48" s="1"/>
      <c r="G48" s="1"/>
    </row>
    <row r="49" spans="1:7">
      <c r="A49" s="1">
        <v>48</v>
      </c>
      <c r="B49" s="1" t="s">
        <v>330</v>
      </c>
      <c r="C49" s="10" t="s">
        <v>59</v>
      </c>
      <c r="D49" s="1"/>
      <c r="E49" s="1"/>
      <c r="F49" s="1"/>
      <c r="G49" s="1"/>
    </row>
    <row r="50" spans="1:7">
      <c r="A50" s="1">
        <v>49</v>
      </c>
      <c r="B50" s="1" t="s">
        <v>331</v>
      </c>
      <c r="C50" s="10" t="s">
        <v>60</v>
      </c>
      <c r="D50" s="1"/>
      <c r="E50" s="1"/>
      <c r="F50" s="1"/>
      <c r="G50" s="1"/>
    </row>
    <row r="51" spans="1:7">
      <c r="A51" s="1">
        <v>50</v>
      </c>
      <c r="B51" s="1" t="s">
        <v>332</v>
      </c>
      <c r="C51" s="2" t="s">
        <v>61</v>
      </c>
      <c r="D51" s="1"/>
      <c r="E51" s="1"/>
      <c r="F51" s="1"/>
      <c r="G51" s="1"/>
    </row>
    <row r="52" spans="1:7">
      <c r="A52" s="1">
        <v>51</v>
      </c>
      <c r="B52" s="1" t="s">
        <v>333</v>
      </c>
      <c r="C52" s="2" t="s">
        <v>62</v>
      </c>
      <c r="D52" s="1"/>
      <c r="E52" s="1"/>
      <c r="F52" s="1"/>
      <c r="G52" s="1"/>
    </row>
    <row r="53" spans="1:7">
      <c r="A53" s="1">
        <v>52</v>
      </c>
      <c r="B53" s="1" t="s">
        <v>334</v>
      </c>
      <c r="C53" s="10" t="s">
        <v>63</v>
      </c>
      <c r="D53" s="1"/>
      <c r="E53" s="1"/>
      <c r="F53" s="1"/>
      <c r="G53" s="1"/>
    </row>
    <row r="54" spans="1:7">
      <c r="A54" s="1">
        <v>53</v>
      </c>
      <c r="B54" s="1" t="s">
        <v>335</v>
      </c>
      <c r="C54" s="10" t="s">
        <v>64</v>
      </c>
      <c r="D54" s="1"/>
      <c r="E54" s="1"/>
      <c r="F54" s="1"/>
      <c r="G54" s="1"/>
    </row>
    <row r="55" spans="1:7">
      <c r="A55" s="1">
        <v>54</v>
      </c>
      <c r="B55" s="1" t="s">
        <v>336</v>
      </c>
      <c r="C55" s="10" t="s">
        <v>65</v>
      </c>
      <c r="D55" s="1"/>
      <c r="E55" s="1"/>
      <c r="F55" s="1"/>
      <c r="G55" s="1"/>
    </row>
    <row r="56" spans="1:7">
      <c r="A56" s="1">
        <v>55</v>
      </c>
      <c r="B56" s="1" t="s">
        <v>337</v>
      </c>
      <c r="C56" s="10" t="s">
        <v>66</v>
      </c>
      <c r="D56" s="1"/>
      <c r="E56" s="1"/>
      <c r="F56" s="1"/>
      <c r="G56" s="1"/>
    </row>
    <row r="57" spans="1:7">
      <c r="A57" s="1">
        <v>56</v>
      </c>
      <c r="B57" s="1" t="s">
        <v>338</v>
      </c>
      <c r="C57" s="10" t="s">
        <v>67</v>
      </c>
      <c r="D57" s="1"/>
      <c r="E57" s="1"/>
      <c r="F57" s="1"/>
      <c r="G57" s="1"/>
    </row>
    <row r="58" spans="1:7">
      <c r="A58" s="1">
        <v>57</v>
      </c>
      <c r="B58" s="1" t="s">
        <v>339</v>
      </c>
      <c r="C58" s="10" t="s">
        <v>68</v>
      </c>
      <c r="D58" s="1"/>
      <c r="E58" s="1"/>
      <c r="F58" s="1"/>
      <c r="G58" s="1"/>
    </row>
    <row r="59" spans="1:7">
      <c r="A59" s="1">
        <v>58</v>
      </c>
      <c r="B59" s="1" t="s">
        <v>340</v>
      </c>
      <c r="C59" s="10" t="s">
        <v>69</v>
      </c>
      <c r="D59" s="1"/>
      <c r="E59" s="1"/>
      <c r="F59" s="1"/>
      <c r="G59" s="1"/>
    </row>
    <row r="60" spans="1:7">
      <c r="A60" s="1">
        <v>59</v>
      </c>
      <c r="B60" s="1" t="s">
        <v>341</v>
      </c>
      <c r="C60" s="2" t="s">
        <v>70</v>
      </c>
      <c r="D60" s="1"/>
      <c r="E60" s="1"/>
      <c r="F60" s="1"/>
      <c r="G60" s="1"/>
    </row>
    <row r="61" spans="1:7">
      <c r="A61" s="1">
        <v>60</v>
      </c>
      <c r="B61" s="3" t="s">
        <v>342</v>
      </c>
      <c r="C61" s="9" t="s">
        <v>71</v>
      </c>
      <c r="D61" s="3"/>
      <c r="E61" s="3"/>
      <c r="F61" s="3"/>
      <c r="G61" s="1"/>
    </row>
    <row r="62" spans="1:7">
      <c r="A62" s="1">
        <v>61</v>
      </c>
      <c r="B62" s="3" t="s">
        <v>343</v>
      </c>
      <c r="C62" s="9" t="s">
        <v>72</v>
      </c>
      <c r="D62" s="3"/>
      <c r="E62" s="3"/>
      <c r="F62" s="1"/>
      <c r="G62" s="1"/>
    </row>
    <row r="63" spans="1:7">
      <c r="A63" s="1">
        <v>62</v>
      </c>
      <c r="B63" s="3" t="s">
        <v>344</v>
      </c>
      <c r="C63" s="9" t="s">
        <v>73</v>
      </c>
      <c r="D63" s="3"/>
      <c r="E63" s="1"/>
      <c r="F63" s="1"/>
      <c r="G63" s="1"/>
    </row>
    <row r="64" spans="1:7">
      <c r="A64" s="1">
        <v>63</v>
      </c>
      <c r="B64" s="3" t="s">
        <v>345</v>
      </c>
      <c r="C64" s="9" t="s">
        <v>74</v>
      </c>
      <c r="D64" s="3"/>
      <c r="E64" s="1"/>
      <c r="F64" s="1"/>
      <c r="G64" s="1"/>
    </row>
    <row r="65" spans="1:7">
      <c r="A65" s="1">
        <v>64</v>
      </c>
      <c r="B65" s="3" t="s">
        <v>346</v>
      </c>
      <c r="C65" s="11" t="s">
        <v>75</v>
      </c>
      <c r="D65" s="3"/>
      <c r="E65" s="1"/>
      <c r="F65" s="1"/>
      <c r="G65" s="1"/>
    </row>
    <row r="66" spans="1:7">
      <c r="A66" s="1">
        <v>65</v>
      </c>
      <c r="B66" s="3" t="s">
        <v>347</v>
      </c>
      <c r="C66" s="11" t="s">
        <v>76</v>
      </c>
      <c r="D66" s="3"/>
      <c r="E66" s="1"/>
      <c r="F66" s="1"/>
      <c r="G66" s="1"/>
    </row>
    <row r="67" spans="1:7">
      <c r="A67" s="1">
        <v>66</v>
      </c>
      <c r="B67" s="3" t="s">
        <v>348</v>
      </c>
      <c r="C67" s="11" t="s">
        <v>77</v>
      </c>
      <c r="D67" s="3"/>
      <c r="E67" s="1"/>
      <c r="F67" s="1"/>
      <c r="G67" s="1"/>
    </row>
    <row r="68" spans="1:7">
      <c r="A68" s="1">
        <v>67</v>
      </c>
      <c r="B68" s="3" t="s">
        <v>349</v>
      </c>
      <c r="C68" s="11" t="s">
        <v>78</v>
      </c>
      <c r="D68" s="3"/>
      <c r="E68" s="1"/>
      <c r="F68" s="1"/>
      <c r="G68" s="1"/>
    </row>
    <row r="69" spans="1:7">
      <c r="A69" s="1">
        <v>68</v>
      </c>
      <c r="B69" s="3" t="s">
        <v>350</v>
      </c>
      <c r="C69" s="11" t="s">
        <v>79</v>
      </c>
      <c r="D69" s="3"/>
      <c r="E69" s="1"/>
      <c r="F69" s="1"/>
      <c r="G69" s="1"/>
    </row>
    <row r="70" spans="1:7">
      <c r="A70" s="1">
        <v>69</v>
      </c>
      <c r="B70" s="3" t="s">
        <v>302</v>
      </c>
      <c r="C70" s="9" t="s">
        <v>80</v>
      </c>
      <c r="D70" s="3"/>
      <c r="E70" s="1"/>
      <c r="F70" s="1"/>
      <c r="G70" s="1"/>
    </row>
    <row r="71" spans="1:7">
      <c r="A71" s="1">
        <v>70</v>
      </c>
      <c r="B71" s="3" t="s">
        <v>351</v>
      </c>
      <c r="C71" s="11" t="s">
        <v>81</v>
      </c>
      <c r="D71" s="3"/>
      <c r="E71" s="1"/>
      <c r="F71" s="1"/>
      <c r="G71" s="1"/>
    </row>
    <row r="72" spans="1:7">
      <c r="A72" s="1">
        <v>71</v>
      </c>
      <c r="B72" s="3" t="s">
        <v>352</v>
      </c>
      <c r="C72" s="9" t="s">
        <v>82</v>
      </c>
      <c r="D72" s="3"/>
      <c r="E72" s="1"/>
      <c r="F72" s="1"/>
      <c r="G72" s="1"/>
    </row>
    <row r="73" spans="1:7">
      <c r="A73" s="1">
        <v>72</v>
      </c>
      <c r="B73" s="3" t="s">
        <v>353</v>
      </c>
      <c r="C73" s="9" t="s">
        <v>83</v>
      </c>
      <c r="D73" s="3"/>
      <c r="E73" s="3"/>
      <c r="F73" s="1"/>
      <c r="G73" s="1"/>
    </row>
    <row r="74" spans="1:7">
      <c r="A74" s="1">
        <v>73</v>
      </c>
      <c r="B74" s="9" t="s">
        <v>354</v>
      </c>
      <c r="C74" s="11" t="s">
        <v>84</v>
      </c>
      <c r="D74" s="3"/>
      <c r="E74" s="3"/>
      <c r="F74" s="1"/>
      <c r="G74" s="1"/>
    </row>
    <row r="75" spans="1:7">
      <c r="A75" s="1">
        <v>74</v>
      </c>
      <c r="B75" s="3" t="s">
        <v>355</v>
      </c>
      <c r="C75" s="9" t="s">
        <v>85</v>
      </c>
      <c r="D75" s="1"/>
      <c r="E75" s="1"/>
      <c r="F75" s="1"/>
      <c r="G75" s="1"/>
    </row>
    <row r="76" spans="1:7">
      <c r="A76" s="1">
        <v>75</v>
      </c>
      <c r="B76" s="3" t="s">
        <v>356</v>
      </c>
      <c r="C76" s="9" t="s">
        <v>86</v>
      </c>
      <c r="D76" s="1"/>
      <c r="E76" s="1"/>
      <c r="F76" s="1"/>
      <c r="G76" s="1"/>
    </row>
    <row r="77" spans="1:7">
      <c r="A77" s="1">
        <v>76</v>
      </c>
      <c r="B77" s="3" t="s">
        <v>357</v>
      </c>
      <c r="C77" s="11" t="s">
        <v>87</v>
      </c>
      <c r="D77" s="1"/>
      <c r="E77" s="1"/>
      <c r="F77" s="1"/>
      <c r="G77" s="1"/>
    </row>
    <row r="78" spans="1:7">
      <c r="A78" s="1">
        <v>77</v>
      </c>
      <c r="B78" s="3" t="s">
        <v>358</v>
      </c>
      <c r="C78" s="9" t="s">
        <v>88</v>
      </c>
      <c r="D78" s="1"/>
      <c r="E78" s="1"/>
      <c r="F78" s="1"/>
      <c r="G78" s="1"/>
    </row>
    <row r="79" spans="1:7">
      <c r="A79" s="1">
        <v>78</v>
      </c>
      <c r="B79" s="3" t="s">
        <v>359</v>
      </c>
      <c r="C79" s="9" t="s">
        <v>86</v>
      </c>
      <c r="D79" s="1"/>
      <c r="E79" s="1"/>
      <c r="F79" s="1"/>
      <c r="G79" s="1"/>
    </row>
    <row r="80" spans="1:7">
      <c r="A80" s="1">
        <v>79</v>
      </c>
      <c r="B80" s="3" t="s">
        <v>360</v>
      </c>
      <c r="C80" s="11" t="s">
        <v>89</v>
      </c>
      <c r="D80" s="1"/>
      <c r="E80" s="1"/>
      <c r="F80" s="1"/>
      <c r="G80" s="1"/>
    </row>
    <row r="81" spans="1:7">
      <c r="A81" s="1">
        <v>80</v>
      </c>
      <c r="B81" s="3" t="s">
        <v>361</v>
      </c>
      <c r="C81" s="9" t="s">
        <v>90</v>
      </c>
      <c r="D81" s="1"/>
      <c r="E81" s="1"/>
      <c r="F81" s="1"/>
      <c r="G81" s="1"/>
    </row>
    <row r="82" spans="1:7">
      <c r="A82" s="1">
        <v>81</v>
      </c>
      <c r="B82" s="3" t="s">
        <v>362</v>
      </c>
      <c r="C82" s="9" t="s">
        <v>86</v>
      </c>
      <c r="D82" s="1"/>
      <c r="E82" s="1"/>
      <c r="F82" s="1"/>
      <c r="G82" s="1"/>
    </row>
    <row r="83" spans="1:7">
      <c r="A83" s="1">
        <v>82</v>
      </c>
      <c r="B83" s="3" t="s">
        <v>363</v>
      </c>
      <c r="C83" s="11" t="s">
        <v>91</v>
      </c>
      <c r="D83" s="1"/>
      <c r="E83" s="1"/>
      <c r="F83" s="1"/>
      <c r="G83" s="1"/>
    </row>
    <row r="84" spans="1:7">
      <c r="A84" s="1">
        <v>83</v>
      </c>
      <c r="B84" s="3" t="s">
        <v>364</v>
      </c>
      <c r="C84" s="9" t="s">
        <v>92</v>
      </c>
      <c r="D84" s="1"/>
      <c r="E84" s="1"/>
      <c r="F84" s="1"/>
      <c r="G84" s="1"/>
    </row>
    <row r="85" spans="1:7">
      <c r="A85" s="1">
        <v>84</v>
      </c>
      <c r="B85" s="3" t="s">
        <v>365</v>
      </c>
      <c r="C85" s="9" t="s">
        <v>93</v>
      </c>
      <c r="D85" s="1"/>
      <c r="E85" s="1"/>
      <c r="F85" s="1"/>
      <c r="G85" s="1"/>
    </row>
    <row r="86" spans="1:7">
      <c r="A86" s="1">
        <v>85</v>
      </c>
      <c r="B86" s="3" t="s">
        <v>356</v>
      </c>
      <c r="C86" s="9" t="s">
        <v>86</v>
      </c>
      <c r="D86" s="1"/>
      <c r="E86" s="1"/>
      <c r="F86" s="1"/>
      <c r="G86" s="1"/>
    </row>
    <row r="87" spans="1:7">
      <c r="A87" s="1">
        <v>86</v>
      </c>
      <c r="B87" s="3" t="s">
        <v>366</v>
      </c>
      <c r="C87" s="11" t="s">
        <v>94</v>
      </c>
      <c r="D87" s="1"/>
      <c r="E87" s="1"/>
      <c r="F87" s="1"/>
      <c r="G87" s="1"/>
    </row>
    <row r="88" spans="1:7">
      <c r="A88" s="1">
        <v>87</v>
      </c>
      <c r="B88" s="3" t="s">
        <v>367</v>
      </c>
      <c r="C88" s="9" t="s">
        <v>95</v>
      </c>
      <c r="D88" s="1"/>
      <c r="E88" s="1"/>
      <c r="F88" s="1"/>
      <c r="G88" s="1"/>
    </row>
    <row r="89" spans="1:7">
      <c r="A89" s="1">
        <v>88</v>
      </c>
      <c r="B89" s="3" t="s">
        <v>368</v>
      </c>
      <c r="C89" s="9" t="s">
        <v>96</v>
      </c>
      <c r="D89" s="1"/>
      <c r="E89" s="1"/>
      <c r="F89" s="1"/>
      <c r="G89" s="1"/>
    </row>
    <row r="90" spans="1:7">
      <c r="A90" s="1">
        <v>89</v>
      </c>
      <c r="B90" s="3" t="s">
        <v>369</v>
      </c>
      <c r="C90" s="9" t="s">
        <v>97</v>
      </c>
      <c r="D90" s="1"/>
      <c r="E90" s="1"/>
      <c r="F90" s="1"/>
      <c r="G90" s="1"/>
    </row>
    <row r="91" spans="1:7">
      <c r="A91" s="1">
        <v>90</v>
      </c>
      <c r="B91" s="3" t="s">
        <v>370</v>
      </c>
      <c r="C91" s="9" t="s">
        <v>98</v>
      </c>
      <c r="D91" s="1"/>
      <c r="E91" s="1"/>
      <c r="F91" s="1"/>
      <c r="G91" s="1"/>
    </row>
    <row r="92" spans="1:7">
      <c r="A92" s="1">
        <v>91</v>
      </c>
      <c r="B92" s="3" t="s">
        <v>371</v>
      </c>
      <c r="C92" s="11" t="s">
        <v>99</v>
      </c>
      <c r="D92" s="1"/>
      <c r="E92" s="1"/>
      <c r="F92" s="1"/>
      <c r="G92" s="1"/>
    </row>
    <row r="93" spans="1:7">
      <c r="A93" s="1">
        <v>92</v>
      </c>
      <c r="B93" s="3" t="s">
        <v>302</v>
      </c>
      <c r="C93" s="9" t="s">
        <v>100</v>
      </c>
      <c r="D93" s="1"/>
      <c r="E93" s="1"/>
      <c r="F93" s="1"/>
      <c r="G93" s="1"/>
    </row>
    <row r="94" spans="1:7">
      <c r="A94" s="1">
        <v>93</v>
      </c>
      <c r="B94" s="3" t="s">
        <v>372</v>
      </c>
      <c r="C94" s="9" t="s">
        <v>101</v>
      </c>
      <c r="D94" s="1"/>
      <c r="E94" s="1"/>
      <c r="F94" s="1"/>
      <c r="G94" s="1"/>
    </row>
    <row r="95" spans="1:7">
      <c r="A95" s="1">
        <v>94</v>
      </c>
      <c r="B95" s="3" t="s">
        <v>373</v>
      </c>
      <c r="C95" s="9" t="s">
        <v>102</v>
      </c>
      <c r="D95" s="3"/>
      <c r="E95" s="1"/>
      <c r="F95" s="1"/>
      <c r="G95" s="1"/>
    </row>
    <row r="96" spans="1:7">
      <c r="A96" s="1">
        <v>95</v>
      </c>
      <c r="B96" s="3" t="s">
        <v>374</v>
      </c>
      <c r="C96" s="9" t="s">
        <v>103</v>
      </c>
      <c r="D96" s="3"/>
      <c r="E96" s="1"/>
      <c r="F96" s="1"/>
      <c r="G96" s="1"/>
    </row>
    <row r="97" spans="1:7">
      <c r="A97" s="1">
        <v>96</v>
      </c>
      <c r="B97" s="3" t="s">
        <v>375</v>
      </c>
      <c r="C97" s="9" t="s">
        <v>104</v>
      </c>
      <c r="D97" s="3"/>
      <c r="E97" s="1"/>
      <c r="F97" s="1"/>
      <c r="G97" s="1"/>
    </row>
    <row r="98" spans="1:7">
      <c r="A98" s="1">
        <v>97</v>
      </c>
      <c r="B98" s="3" t="s">
        <v>376</v>
      </c>
      <c r="C98" s="10" t="s">
        <v>105</v>
      </c>
      <c r="D98" s="3"/>
      <c r="E98" s="3"/>
      <c r="F98" s="1"/>
      <c r="G98" s="1"/>
    </row>
    <row r="99" spans="1:7">
      <c r="A99" s="1">
        <v>98</v>
      </c>
      <c r="B99" s="3" t="s">
        <v>302</v>
      </c>
      <c r="C99" s="10" t="s">
        <v>100</v>
      </c>
      <c r="D99" s="3"/>
      <c r="E99" s="3"/>
      <c r="F99" s="1"/>
      <c r="G99" s="1"/>
    </row>
    <row r="100" spans="1:7">
      <c r="A100" s="1">
        <v>99</v>
      </c>
      <c r="B100" s="3" t="s">
        <v>351</v>
      </c>
      <c r="C100" s="10" t="s">
        <v>81</v>
      </c>
      <c r="D100" s="3"/>
      <c r="E100" s="3"/>
      <c r="F100" s="1"/>
      <c r="G100" s="1"/>
    </row>
    <row r="101" spans="1:7">
      <c r="A101" s="1">
        <v>100</v>
      </c>
      <c r="B101" s="3" t="s">
        <v>377</v>
      </c>
      <c r="C101" s="10" t="s">
        <v>106</v>
      </c>
      <c r="D101" s="3"/>
      <c r="E101" s="3"/>
      <c r="F101" s="1"/>
      <c r="G101" s="1"/>
    </row>
    <row r="102" spans="1:7">
      <c r="A102" s="1">
        <v>101</v>
      </c>
      <c r="B102" s="3" t="s">
        <v>378</v>
      </c>
      <c r="C102" s="9" t="s">
        <v>107</v>
      </c>
      <c r="D102" s="1"/>
      <c r="E102" s="1"/>
      <c r="F102" s="1"/>
      <c r="G102" s="1"/>
    </row>
    <row r="103" spans="1:7">
      <c r="A103" s="1">
        <v>102</v>
      </c>
      <c r="B103" s="3" t="s">
        <v>379</v>
      </c>
      <c r="C103" s="9" t="s">
        <v>108</v>
      </c>
      <c r="D103" s="1"/>
      <c r="E103" s="1"/>
      <c r="F103" s="1"/>
      <c r="G103" s="1"/>
    </row>
    <row r="104" spans="1:7">
      <c r="A104" s="1">
        <v>103</v>
      </c>
      <c r="B104" s="3" t="s">
        <v>380</v>
      </c>
      <c r="C104" s="9" t="s">
        <v>109</v>
      </c>
      <c r="D104" s="3"/>
      <c r="E104" s="3"/>
      <c r="F104" s="3"/>
      <c r="G104" s="1"/>
    </row>
    <row r="105" spans="1:7">
      <c r="A105" s="1">
        <v>104</v>
      </c>
      <c r="B105" s="3" t="s">
        <v>381</v>
      </c>
      <c r="C105" s="9" t="s">
        <v>110</v>
      </c>
      <c r="D105" s="3"/>
      <c r="E105" s="3"/>
      <c r="F105" s="1"/>
      <c r="G105" s="1"/>
    </row>
    <row r="106" spans="1:7">
      <c r="A106" s="1">
        <v>105</v>
      </c>
      <c r="B106" s="3" t="s">
        <v>382</v>
      </c>
      <c r="C106" s="9" t="s">
        <v>111</v>
      </c>
      <c r="D106" s="3"/>
      <c r="E106" s="1"/>
      <c r="F106" s="1"/>
      <c r="G106" s="1"/>
    </row>
    <row r="107" spans="1:7">
      <c r="A107" s="1">
        <v>106</v>
      </c>
      <c r="B107" s="3" t="s">
        <v>383</v>
      </c>
      <c r="C107" s="9" t="s">
        <v>112</v>
      </c>
      <c r="D107" s="3"/>
      <c r="E107" s="1"/>
      <c r="F107" s="1"/>
      <c r="G107" s="1"/>
    </row>
    <row r="108" spans="1:7">
      <c r="A108" s="1">
        <v>107</v>
      </c>
      <c r="B108" s="3" t="s">
        <v>384</v>
      </c>
      <c r="C108" s="11" t="s">
        <v>113</v>
      </c>
      <c r="D108" s="3"/>
      <c r="E108" s="1"/>
      <c r="F108" s="1"/>
      <c r="G108" s="1"/>
    </row>
    <row r="109" spans="1:7">
      <c r="A109" s="1">
        <v>108</v>
      </c>
      <c r="B109" s="3" t="s">
        <v>385</v>
      </c>
      <c r="C109" s="11" t="s">
        <v>114</v>
      </c>
      <c r="D109" s="3"/>
      <c r="E109" s="1"/>
      <c r="F109" s="1"/>
      <c r="G109" s="1"/>
    </row>
    <row r="110" spans="1:7">
      <c r="A110" s="1">
        <v>109</v>
      </c>
      <c r="B110" s="3" t="s">
        <v>386</v>
      </c>
      <c r="C110" s="9" t="s">
        <v>115</v>
      </c>
      <c r="D110" s="3"/>
      <c r="E110" s="1"/>
      <c r="F110" s="1"/>
      <c r="G110" s="1"/>
    </row>
    <row r="111" spans="1:7">
      <c r="A111" s="1">
        <v>110</v>
      </c>
      <c r="B111" s="3" t="s">
        <v>387</v>
      </c>
      <c r="C111" s="9" t="s">
        <v>116</v>
      </c>
      <c r="D111" s="3"/>
      <c r="E111" s="1"/>
      <c r="F111" s="1"/>
      <c r="G111" s="1"/>
    </row>
    <row r="112" spans="1:7">
      <c r="A112" s="1">
        <v>111</v>
      </c>
      <c r="B112" s="3" t="s">
        <v>388</v>
      </c>
      <c r="C112" s="11" t="s">
        <v>117</v>
      </c>
      <c r="D112" s="3"/>
      <c r="E112" s="1"/>
      <c r="F112" s="1"/>
      <c r="G112" s="1"/>
    </row>
    <row r="113" spans="1:7">
      <c r="A113" s="1">
        <v>112</v>
      </c>
      <c r="B113" s="3" t="s">
        <v>389</v>
      </c>
      <c r="C113" s="11" t="s">
        <v>118</v>
      </c>
      <c r="D113" s="3"/>
      <c r="E113" s="1"/>
      <c r="F113" s="1"/>
      <c r="G113" s="1"/>
    </row>
    <row r="114" spans="1:7">
      <c r="A114" s="1">
        <v>113</v>
      </c>
      <c r="B114" s="3" t="s">
        <v>390</v>
      </c>
      <c r="C114" s="9" t="s">
        <v>34</v>
      </c>
      <c r="D114" s="3"/>
      <c r="E114" s="1"/>
      <c r="F114" s="1"/>
      <c r="G114" s="1"/>
    </row>
    <row r="115" spans="1:7">
      <c r="A115" s="1">
        <v>114</v>
      </c>
      <c r="B115" s="3" t="s">
        <v>391</v>
      </c>
      <c r="C115" s="9" t="s">
        <v>119</v>
      </c>
      <c r="D115" s="3"/>
      <c r="E115" s="1"/>
      <c r="F115" s="1"/>
      <c r="G115" s="1"/>
    </row>
    <row r="116" spans="1:7">
      <c r="A116" s="1">
        <v>115</v>
      </c>
      <c r="B116" s="3" t="s">
        <v>392</v>
      </c>
      <c r="C116" s="11" t="s">
        <v>120</v>
      </c>
      <c r="D116" s="3"/>
      <c r="E116" s="1"/>
      <c r="F116" s="1"/>
      <c r="G116" s="1"/>
    </row>
    <row r="117" spans="1:7">
      <c r="A117" s="1">
        <v>116</v>
      </c>
      <c r="B117" s="3" t="s">
        <v>393</v>
      </c>
      <c r="C117" s="11" t="s">
        <v>121</v>
      </c>
      <c r="D117" s="3"/>
      <c r="E117" s="1"/>
      <c r="F117" s="1"/>
      <c r="G117" s="1"/>
    </row>
    <row r="118" spans="1:7">
      <c r="A118" s="1">
        <v>117</v>
      </c>
      <c r="B118" s="3" t="s">
        <v>394</v>
      </c>
      <c r="C118" s="9" t="s">
        <v>122</v>
      </c>
      <c r="D118" s="3"/>
      <c r="E118" s="1"/>
      <c r="F118" s="1"/>
      <c r="G118" s="1"/>
    </row>
    <row r="119" spans="1:7">
      <c r="A119" s="1">
        <v>118</v>
      </c>
      <c r="B119" s="3" t="s">
        <v>395</v>
      </c>
      <c r="C119" s="9" t="s">
        <v>123</v>
      </c>
      <c r="D119" s="3"/>
      <c r="E119" s="3"/>
      <c r="F119" s="1"/>
      <c r="G119" s="1"/>
    </row>
    <row r="120" spans="1:7">
      <c r="A120" s="1">
        <v>119</v>
      </c>
      <c r="B120" s="3" t="s">
        <v>396</v>
      </c>
      <c r="C120" s="10" t="s">
        <v>124</v>
      </c>
      <c r="D120" s="3"/>
      <c r="E120" s="3"/>
      <c r="F120" s="3"/>
      <c r="G120" s="1"/>
    </row>
    <row r="121" spans="1:7">
      <c r="A121" s="1">
        <v>120</v>
      </c>
      <c r="B121" s="3" t="s">
        <v>397</v>
      </c>
      <c r="C121" s="10" t="s">
        <v>125</v>
      </c>
      <c r="D121" s="3"/>
      <c r="E121" s="3"/>
      <c r="F121" s="3"/>
      <c r="G121" s="1"/>
    </row>
    <row r="122" spans="1:7">
      <c r="A122" s="1">
        <v>121</v>
      </c>
      <c r="B122" s="3" t="s">
        <v>398</v>
      </c>
      <c r="C122" s="10" t="s">
        <v>126</v>
      </c>
      <c r="D122" s="3"/>
      <c r="E122" s="3"/>
      <c r="F122" s="3"/>
      <c r="G122" s="1"/>
    </row>
    <row r="123" spans="1:7">
      <c r="A123" s="1">
        <v>122</v>
      </c>
      <c r="B123" s="3" t="s">
        <v>399</v>
      </c>
      <c r="C123" s="10" t="s">
        <v>114</v>
      </c>
      <c r="D123" s="3"/>
      <c r="E123" s="3"/>
      <c r="F123" s="3"/>
      <c r="G123" s="1"/>
    </row>
    <row r="124" spans="1:7">
      <c r="A124" s="1">
        <v>123</v>
      </c>
      <c r="B124" s="3" t="s">
        <v>400</v>
      </c>
      <c r="C124" s="11" t="s">
        <v>127</v>
      </c>
      <c r="D124" s="3"/>
      <c r="E124" s="3"/>
      <c r="F124" s="3"/>
      <c r="G124" s="1"/>
    </row>
    <row r="125" spans="1:7">
      <c r="A125" s="1">
        <v>124</v>
      </c>
      <c r="B125" s="3" t="s">
        <v>401</v>
      </c>
      <c r="C125" s="10" t="s">
        <v>128</v>
      </c>
      <c r="D125" s="3"/>
      <c r="E125" s="3"/>
      <c r="F125" s="3"/>
      <c r="G125" s="1"/>
    </row>
    <row r="126" spans="1:7">
      <c r="A126" s="1">
        <v>125</v>
      </c>
      <c r="B126" s="3" t="s">
        <v>402</v>
      </c>
      <c r="C126" s="11" t="s">
        <v>120</v>
      </c>
      <c r="D126" s="3"/>
      <c r="E126" s="3"/>
      <c r="F126" s="3"/>
      <c r="G126" s="1"/>
    </row>
    <row r="127" spans="1:7">
      <c r="A127" s="1">
        <v>126</v>
      </c>
      <c r="B127" s="3" t="s">
        <v>403</v>
      </c>
      <c r="C127" s="11" t="s">
        <v>129</v>
      </c>
      <c r="D127" s="3"/>
      <c r="E127" s="3"/>
      <c r="F127" s="3"/>
      <c r="G127" s="1"/>
    </row>
    <row r="128" spans="1:7">
      <c r="A128" s="1">
        <v>127</v>
      </c>
      <c r="B128" s="3" t="s">
        <v>404</v>
      </c>
      <c r="C128" s="10" t="s">
        <v>130</v>
      </c>
      <c r="D128" s="3"/>
      <c r="E128" s="3"/>
      <c r="F128" s="3"/>
      <c r="G128" s="1"/>
    </row>
    <row r="129" spans="1:7">
      <c r="A129" s="1">
        <v>128</v>
      </c>
      <c r="B129" s="3" t="s">
        <v>405</v>
      </c>
      <c r="C129" s="11" t="s">
        <v>131</v>
      </c>
      <c r="D129" s="3"/>
      <c r="E129" s="3"/>
      <c r="F129" s="3"/>
      <c r="G129" s="1"/>
    </row>
    <row r="130" spans="1:7">
      <c r="A130" s="1">
        <v>129</v>
      </c>
      <c r="B130" s="3" t="s">
        <v>406</v>
      </c>
      <c r="C130" s="9" t="s">
        <v>132</v>
      </c>
      <c r="D130" s="3"/>
      <c r="E130" s="3"/>
      <c r="F130" s="3"/>
      <c r="G130" s="1"/>
    </row>
    <row r="131" spans="1:7">
      <c r="A131" s="1">
        <v>130</v>
      </c>
      <c r="B131" s="3" t="s">
        <v>407</v>
      </c>
      <c r="C131" s="9" t="s">
        <v>133</v>
      </c>
      <c r="D131" s="1"/>
      <c r="E131" s="1"/>
      <c r="F131" s="1"/>
      <c r="G131" s="1"/>
    </row>
    <row r="132" spans="1:7">
      <c r="A132" s="1">
        <v>131</v>
      </c>
      <c r="B132" s="3" t="s">
        <v>408</v>
      </c>
      <c r="C132" s="11" t="s">
        <v>134</v>
      </c>
      <c r="D132" s="1"/>
      <c r="E132" s="1"/>
      <c r="F132" s="1"/>
      <c r="G132" s="1"/>
    </row>
    <row r="133" spans="1:7">
      <c r="A133" s="1">
        <v>132</v>
      </c>
      <c r="B133" s="3" t="s">
        <v>409</v>
      </c>
      <c r="C133" s="9" t="s">
        <v>135</v>
      </c>
      <c r="D133" s="1"/>
      <c r="E133" s="1"/>
      <c r="F133" s="1"/>
      <c r="G133" s="1"/>
    </row>
    <row r="134" spans="1:7">
      <c r="A134" s="1">
        <v>133</v>
      </c>
      <c r="B134" s="3" t="s">
        <v>410</v>
      </c>
      <c r="C134" s="9" t="s">
        <v>136</v>
      </c>
      <c r="D134" s="1"/>
      <c r="E134" s="1"/>
      <c r="F134" s="1"/>
      <c r="G134" s="1"/>
    </row>
    <row r="135" spans="1:7">
      <c r="A135" s="1">
        <v>134</v>
      </c>
      <c r="B135" s="3" t="s">
        <v>411</v>
      </c>
      <c r="C135" s="11" t="s">
        <v>137</v>
      </c>
      <c r="D135" s="1"/>
      <c r="E135" s="1"/>
      <c r="F135" s="1"/>
      <c r="G135" s="1"/>
    </row>
    <row r="136" spans="1:7">
      <c r="A136" s="1">
        <v>135</v>
      </c>
      <c r="B136" s="3" t="s">
        <v>412</v>
      </c>
      <c r="C136" s="9" t="s">
        <v>138</v>
      </c>
      <c r="D136" s="1"/>
      <c r="E136" s="1"/>
      <c r="F136" s="1"/>
      <c r="G136" s="1"/>
    </row>
    <row r="137" spans="1:7">
      <c r="A137" s="1">
        <v>136</v>
      </c>
      <c r="B137" s="3" t="s">
        <v>413</v>
      </c>
      <c r="C137" s="9" t="s">
        <v>139</v>
      </c>
      <c r="D137" s="3"/>
      <c r="E137" s="3"/>
      <c r="F137" s="1"/>
      <c r="G137" s="1"/>
    </row>
    <row r="138" spans="1:7">
      <c r="A138" s="1">
        <v>137</v>
      </c>
      <c r="B138" s="3" t="s">
        <v>414</v>
      </c>
      <c r="C138" s="11" t="s">
        <v>140</v>
      </c>
      <c r="D138" s="3"/>
      <c r="E138" s="3"/>
      <c r="F138" s="1"/>
      <c r="G138" s="1"/>
    </row>
    <row r="139" spans="1:7">
      <c r="A139" s="1">
        <v>138</v>
      </c>
      <c r="B139" s="3" t="s">
        <v>415</v>
      </c>
      <c r="C139" s="9" t="s">
        <v>141</v>
      </c>
      <c r="D139" s="3"/>
      <c r="E139" s="1"/>
      <c r="F139" s="1"/>
      <c r="G139" s="1"/>
    </row>
    <row r="140" spans="1:7">
      <c r="A140" s="1">
        <v>139</v>
      </c>
      <c r="B140" s="3" t="s">
        <v>416</v>
      </c>
      <c r="C140" s="9" t="s">
        <v>142</v>
      </c>
      <c r="D140" s="3"/>
      <c r="E140" s="1"/>
      <c r="F140" s="1"/>
      <c r="G140" s="1"/>
    </row>
    <row r="141" spans="1:7">
      <c r="A141" s="1">
        <v>140</v>
      </c>
      <c r="B141" s="3" t="s">
        <v>417</v>
      </c>
      <c r="C141" s="9" t="s">
        <v>143</v>
      </c>
      <c r="D141" s="3"/>
      <c r="E141" s="1"/>
      <c r="F141" s="1"/>
      <c r="G141" s="1"/>
    </row>
    <row r="142" spans="1:7">
      <c r="A142" s="1">
        <v>141</v>
      </c>
      <c r="B142" s="3" t="s">
        <v>418</v>
      </c>
      <c r="C142" s="9" t="s">
        <v>144</v>
      </c>
      <c r="D142" s="3"/>
      <c r="E142" s="1"/>
      <c r="F142" s="1"/>
      <c r="G142" s="1"/>
    </row>
    <row r="143" spans="1:7">
      <c r="A143" s="1">
        <v>142</v>
      </c>
      <c r="B143" s="3" t="s">
        <v>419</v>
      </c>
      <c r="C143" s="9" t="s">
        <v>145</v>
      </c>
      <c r="D143" s="3"/>
      <c r="E143" s="1"/>
      <c r="F143" s="1"/>
      <c r="G143" s="1"/>
    </row>
    <row r="144" spans="1:7">
      <c r="A144" s="1">
        <v>143</v>
      </c>
      <c r="B144" s="3" t="s">
        <v>420</v>
      </c>
      <c r="C144" s="9" t="s">
        <v>146</v>
      </c>
      <c r="D144" s="3"/>
      <c r="E144" s="3"/>
      <c r="F144" s="1"/>
      <c r="G144" s="1"/>
    </row>
    <row r="145" spans="1:7">
      <c r="A145" s="1">
        <v>144</v>
      </c>
      <c r="B145" s="3" t="s">
        <v>421</v>
      </c>
      <c r="C145" s="9" t="s">
        <v>147</v>
      </c>
      <c r="D145" s="3"/>
      <c r="E145" s="3"/>
      <c r="F145" s="1"/>
      <c r="G145" s="1"/>
    </row>
    <row r="146" spans="1:7">
      <c r="A146" s="1">
        <v>145</v>
      </c>
      <c r="B146" s="3" t="s">
        <v>422</v>
      </c>
      <c r="C146" s="9" t="s">
        <v>148</v>
      </c>
      <c r="D146" s="3"/>
      <c r="E146" s="3"/>
      <c r="F146" s="1"/>
      <c r="G146" s="1"/>
    </row>
    <row r="147" spans="1:7">
      <c r="A147" s="1">
        <v>146</v>
      </c>
      <c r="B147" s="3" t="s">
        <v>423</v>
      </c>
      <c r="C147" s="9" t="s">
        <v>149</v>
      </c>
      <c r="D147" s="3"/>
      <c r="E147" s="3"/>
      <c r="F147" s="3"/>
      <c r="G147" s="1"/>
    </row>
    <row r="148" spans="1:7">
      <c r="A148" s="1">
        <v>147</v>
      </c>
      <c r="B148" s="3" t="s">
        <v>424</v>
      </c>
      <c r="C148" s="9" t="s">
        <v>150</v>
      </c>
      <c r="D148" s="3"/>
      <c r="E148" s="1"/>
      <c r="F148" s="3"/>
      <c r="G148" s="1"/>
    </row>
    <row r="149" spans="1:7">
      <c r="A149" s="1">
        <v>148</v>
      </c>
      <c r="B149" s="3" t="s">
        <v>425</v>
      </c>
      <c r="C149" s="9" t="s">
        <v>151</v>
      </c>
      <c r="D149" s="1"/>
      <c r="E149" s="3"/>
      <c r="F149" s="3"/>
      <c r="G149" s="1"/>
    </row>
    <row r="150" spans="1:7">
      <c r="A150" s="1">
        <v>149</v>
      </c>
      <c r="B150" s="3" t="s">
        <v>426</v>
      </c>
      <c r="C150" s="9" t="s">
        <v>152</v>
      </c>
      <c r="D150" s="1"/>
      <c r="E150" s="3"/>
      <c r="F150" s="3"/>
      <c r="G150" s="1"/>
    </row>
    <row r="151" spans="1:7">
      <c r="A151" s="1">
        <v>150</v>
      </c>
      <c r="B151" s="3" t="s">
        <v>427</v>
      </c>
      <c r="C151" s="11" t="s">
        <v>153</v>
      </c>
      <c r="D151" s="1"/>
      <c r="E151" s="3"/>
      <c r="F151" s="3"/>
      <c r="G151" s="1"/>
    </row>
    <row r="152" spans="1:7">
      <c r="A152" s="1">
        <v>151</v>
      </c>
      <c r="B152" s="3" t="s">
        <v>428</v>
      </c>
      <c r="C152" s="9" t="s">
        <v>154</v>
      </c>
      <c r="D152" s="1"/>
      <c r="E152" s="3"/>
      <c r="F152" s="3"/>
      <c r="G152" s="1"/>
    </row>
    <row r="153" spans="1:7">
      <c r="A153" s="1">
        <v>152</v>
      </c>
      <c r="B153" s="3" t="s">
        <v>429</v>
      </c>
      <c r="C153" s="9" t="s">
        <v>155</v>
      </c>
      <c r="D153" s="1"/>
      <c r="E153" s="3"/>
      <c r="F153" s="3"/>
      <c r="G153" s="1"/>
    </row>
    <row r="154" spans="1:7">
      <c r="A154" s="1">
        <v>153</v>
      </c>
      <c r="B154" s="3" t="s">
        <v>430</v>
      </c>
      <c r="C154" s="11" t="s">
        <v>156</v>
      </c>
      <c r="D154" s="1"/>
      <c r="E154" s="3"/>
      <c r="F154" s="3"/>
      <c r="G154" s="1"/>
    </row>
    <row r="155" spans="1:7">
      <c r="A155" s="1">
        <v>154</v>
      </c>
      <c r="B155" s="3" t="s">
        <v>431</v>
      </c>
      <c r="C155" s="11" t="s">
        <v>157</v>
      </c>
      <c r="D155" s="1"/>
      <c r="E155" s="3"/>
      <c r="F155" s="3"/>
      <c r="G155" s="1"/>
    </row>
    <row r="156" spans="1:7">
      <c r="A156" s="1">
        <v>155</v>
      </c>
      <c r="B156" s="3" t="s">
        <v>432</v>
      </c>
      <c r="C156" s="9" t="s">
        <v>158</v>
      </c>
      <c r="D156" s="1"/>
      <c r="E156" s="3"/>
      <c r="F156" s="3"/>
      <c r="G156" s="1"/>
    </row>
    <row r="157" spans="1:7">
      <c r="A157" s="1">
        <v>156</v>
      </c>
      <c r="B157" s="3" t="s">
        <v>433</v>
      </c>
      <c r="C157" s="9" t="s">
        <v>159</v>
      </c>
      <c r="D157" s="1"/>
      <c r="E157" s="3"/>
      <c r="F157" s="3"/>
      <c r="G157" s="1"/>
    </row>
    <row r="158" spans="1:7">
      <c r="A158" s="1">
        <v>157</v>
      </c>
      <c r="B158" s="3" t="s">
        <v>434</v>
      </c>
      <c r="C158" s="9" t="s">
        <v>160</v>
      </c>
      <c r="D158" s="1"/>
      <c r="E158" s="3"/>
      <c r="F158" s="3"/>
      <c r="G158" s="1"/>
    </row>
    <row r="159" spans="1:7">
      <c r="A159" s="1">
        <v>158</v>
      </c>
      <c r="B159" s="3" t="s">
        <v>435</v>
      </c>
      <c r="C159" s="9" t="s">
        <v>161</v>
      </c>
      <c r="D159" s="1"/>
      <c r="E159" s="3"/>
      <c r="F159" s="3"/>
      <c r="G159" s="1"/>
    </row>
    <row r="160" spans="1:7">
      <c r="A160" s="1">
        <v>159</v>
      </c>
      <c r="B160" s="3" t="s">
        <v>436</v>
      </c>
      <c r="C160" s="9" t="s">
        <v>162</v>
      </c>
      <c r="D160" s="1"/>
      <c r="E160" s="3"/>
      <c r="F160" s="3"/>
      <c r="G160" s="1"/>
    </row>
    <row r="161" spans="1:7">
      <c r="A161" s="1">
        <v>160</v>
      </c>
      <c r="B161" s="3" t="s">
        <v>437</v>
      </c>
      <c r="C161" s="9" t="s">
        <v>163</v>
      </c>
      <c r="D161" s="1"/>
      <c r="E161" s="3"/>
      <c r="F161" s="3"/>
      <c r="G161" s="1"/>
    </row>
    <row r="162" spans="1:7">
      <c r="A162" s="1">
        <v>161</v>
      </c>
      <c r="B162" s="3" t="s">
        <v>438</v>
      </c>
      <c r="C162" s="9" t="s">
        <v>164</v>
      </c>
      <c r="D162" s="1"/>
      <c r="E162" s="3"/>
      <c r="F162" s="3"/>
      <c r="G162" s="1"/>
    </row>
    <row r="163" spans="1:7">
      <c r="A163" s="1">
        <v>162</v>
      </c>
      <c r="B163" s="3" t="s">
        <v>439</v>
      </c>
      <c r="C163" s="9" t="s">
        <v>165</v>
      </c>
      <c r="D163" s="1"/>
      <c r="E163" s="3"/>
      <c r="F163" s="3"/>
      <c r="G163" s="1"/>
    </row>
    <row r="164" spans="1:7">
      <c r="A164" s="1">
        <v>163</v>
      </c>
      <c r="B164" s="3" t="s">
        <v>440</v>
      </c>
      <c r="C164" s="9" t="s">
        <v>166</v>
      </c>
      <c r="D164" s="1"/>
      <c r="E164" s="3"/>
      <c r="F164" s="3"/>
      <c r="G164" s="1"/>
    </row>
    <row r="165" spans="1:7">
      <c r="A165" s="1">
        <v>164</v>
      </c>
      <c r="B165" s="3" t="s">
        <v>441</v>
      </c>
      <c r="C165" s="11" t="s">
        <v>167</v>
      </c>
      <c r="D165" s="1"/>
      <c r="E165" s="3"/>
      <c r="F165" s="3"/>
      <c r="G165" s="1"/>
    </row>
    <row r="166" spans="1:7">
      <c r="A166" s="1">
        <v>165</v>
      </c>
      <c r="B166" s="3" t="s">
        <v>442</v>
      </c>
      <c r="C166" s="11" t="s">
        <v>168</v>
      </c>
      <c r="D166" s="1"/>
      <c r="E166" s="3"/>
      <c r="F166" s="3"/>
      <c r="G166" s="1"/>
    </row>
    <row r="167" spans="1:7">
      <c r="A167" s="1">
        <v>166</v>
      </c>
      <c r="B167" s="3" t="s">
        <v>443</v>
      </c>
      <c r="C167" s="11" t="s">
        <v>169</v>
      </c>
      <c r="D167" s="1"/>
      <c r="E167" s="3"/>
      <c r="F167" s="3"/>
      <c r="G167" s="1"/>
    </row>
    <row r="168" spans="1:7">
      <c r="A168" s="1">
        <v>167</v>
      </c>
      <c r="B168" s="3" t="s">
        <v>444</v>
      </c>
      <c r="C168" s="11" t="s">
        <v>170</v>
      </c>
      <c r="D168" s="1"/>
      <c r="E168" s="3"/>
      <c r="F168" s="3"/>
      <c r="G168" s="1"/>
    </row>
    <row r="169" spans="1:7">
      <c r="A169" s="1">
        <v>168</v>
      </c>
      <c r="B169" s="3" t="s">
        <v>445</v>
      </c>
      <c r="C169" s="11" t="s">
        <v>171</v>
      </c>
      <c r="D169" s="1"/>
      <c r="E169" s="3"/>
      <c r="F169" s="3"/>
      <c r="G169" s="1"/>
    </row>
    <row r="170" spans="1:7">
      <c r="A170" s="1">
        <v>169</v>
      </c>
      <c r="B170" s="3" t="s">
        <v>446</v>
      </c>
      <c r="C170" s="11" t="s">
        <v>172</v>
      </c>
      <c r="D170" s="1"/>
      <c r="E170" s="3"/>
      <c r="F170" s="3"/>
      <c r="G170" s="1"/>
    </row>
    <row r="171" spans="1:7">
      <c r="A171" s="1">
        <v>170</v>
      </c>
      <c r="B171" s="3" t="s">
        <v>447</v>
      </c>
      <c r="C171" s="9" t="s">
        <v>173</v>
      </c>
      <c r="D171" s="1"/>
      <c r="E171" s="3"/>
      <c r="F171" s="3"/>
      <c r="G171" s="1"/>
    </row>
    <row r="172" spans="1:7">
      <c r="A172" s="1">
        <v>171</v>
      </c>
      <c r="B172" s="3" t="s">
        <v>448</v>
      </c>
      <c r="C172" s="9" t="s">
        <v>174</v>
      </c>
      <c r="D172" s="1"/>
      <c r="E172" s="3"/>
      <c r="F172" s="3"/>
      <c r="G172" s="1"/>
    </row>
    <row r="173" spans="1:7">
      <c r="A173" s="1">
        <v>172</v>
      </c>
      <c r="B173" s="3" t="s">
        <v>449</v>
      </c>
      <c r="C173" s="9" t="s">
        <v>175</v>
      </c>
      <c r="D173" s="1"/>
      <c r="E173" s="3"/>
      <c r="F173" s="3"/>
      <c r="G173" s="1"/>
    </row>
    <row r="174" spans="1:7">
      <c r="A174" s="1">
        <v>173</v>
      </c>
      <c r="B174" s="3" t="s">
        <v>450</v>
      </c>
      <c r="C174" s="11" t="s">
        <v>176</v>
      </c>
      <c r="D174" s="1"/>
      <c r="E174" s="3"/>
      <c r="F174" s="3"/>
      <c r="G174" s="1"/>
    </row>
    <row r="175" spans="1:7">
      <c r="A175" s="1">
        <v>174</v>
      </c>
      <c r="B175" s="3" t="s">
        <v>451</v>
      </c>
      <c r="C175" s="9" t="s">
        <v>177</v>
      </c>
      <c r="D175" s="1"/>
      <c r="E175" s="3"/>
      <c r="F175" s="3"/>
      <c r="G175" s="1"/>
    </row>
    <row r="176" spans="1:7">
      <c r="A176" s="1">
        <v>175</v>
      </c>
      <c r="B176" s="3" t="s">
        <v>452</v>
      </c>
      <c r="C176" s="9" t="s">
        <v>178</v>
      </c>
      <c r="D176" s="1"/>
      <c r="E176" s="3"/>
      <c r="F176" s="3"/>
      <c r="G176" s="1"/>
    </row>
    <row r="177" spans="1:7">
      <c r="A177" s="1">
        <v>176</v>
      </c>
      <c r="B177" s="3" t="s">
        <v>453</v>
      </c>
      <c r="C177" s="9" t="s">
        <v>179</v>
      </c>
      <c r="D177" s="1"/>
      <c r="E177" s="3"/>
      <c r="F177" s="3"/>
      <c r="G177" s="1"/>
    </row>
    <row r="178" spans="1:7">
      <c r="A178" s="1">
        <v>177</v>
      </c>
      <c r="B178" s="3" t="s">
        <v>454</v>
      </c>
      <c r="C178" s="9" t="s">
        <v>180</v>
      </c>
      <c r="D178" s="3"/>
      <c r="E178" s="1"/>
      <c r="F178" s="3"/>
      <c r="G178" s="1"/>
    </row>
    <row r="179" spans="1:7">
      <c r="A179" s="1">
        <v>178</v>
      </c>
      <c r="B179" s="3" t="s">
        <v>455</v>
      </c>
      <c r="C179" s="9" t="s">
        <v>181</v>
      </c>
      <c r="D179" s="1"/>
      <c r="E179" s="3"/>
      <c r="F179" s="3"/>
      <c r="G179" s="1"/>
    </row>
    <row r="180" spans="1:7">
      <c r="A180" s="1">
        <v>179</v>
      </c>
      <c r="B180" s="3" t="s">
        <v>456</v>
      </c>
      <c r="C180" s="9" t="s">
        <v>182</v>
      </c>
      <c r="D180" s="1"/>
      <c r="E180" s="3"/>
      <c r="F180" s="3"/>
      <c r="G180" s="1"/>
    </row>
    <row r="181" spans="1:7">
      <c r="A181" s="1">
        <v>180</v>
      </c>
      <c r="B181" s="3" t="s">
        <v>457</v>
      </c>
      <c r="C181" s="9" t="s">
        <v>183</v>
      </c>
      <c r="D181" s="1"/>
      <c r="E181" s="3"/>
      <c r="F181" s="3"/>
      <c r="G181" s="1"/>
    </row>
    <row r="182" spans="1:7">
      <c r="A182" s="1">
        <v>181</v>
      </c>
      <c r="B182" s="3" t="s">
        <v>458</v>
      </c>
      <c r="C182" s="9" t="s">
        <v>184</v>
      </c>
      <c r="D182" s="1"/>
      <c r="E182" s="3"/>
      <c r="F182" s="3"/>
      <c r="G182" s="1"/>
    </row>
    <row r="183" spans="1:7">
      <c r="A183" s="1">
        <v>182</v>
      </c>
      <c r="B183" s="3" t="s">
        <v>459</v>
      </c>
      <c r="C183" s="9" t="s">
        <v>185</v>
      </c>
      <c r="D183" s="1"/>
      <c r="E183" s="3"/>
      <c r="F183" s="3"/>
      <c r="G183" s="1"/>
    </row>
    <row r="184" spans="1:7">
      <c r="A184" s="1">
        <v>183</v>
      </c>
      <c r="B184" s="3" t="s">
        <v>460</v>
      </c>
      <c r="C184" s="9" t="s">
        <v>186</v>
      </c>
      <c r="D184" s="1"/>
      <c r="E184" s="3"/>
      <c r="F184" s="3"/>
      <c r="G184" s="1"/>
    </row>
    <row r="185" spans="1:7">
      <c r="A185" s="1">
        <v>184</v>
      </c>
      <c r="B185" s="3" t="s">
        <v>461</v>
      </c>
      <c r="C185" s="11" t="s">
        <v>187</v>
      </c>
      <c r="D185" s="1"/>
      <c r="E185" s="3"/>
      <c r="F185" s="3"/>
      <c r="G185" s="1"/>
    </row>
    <row r="186" spans="1:7">
      <c r="A186" s="1">
        <v>185</v>
      </c>
      <c r="B186" s="3" t="s">
        <v>462</v>
      </c>
      <c r="C186" s="9" t="s">
        <v>188</v>
      </c>
      <c r="D186" s="1"/>
      <c r="E186" s="3"/>
      <c r="F186" s="3"/>
      <c r="G186" s="1"/>
    </row>
    <row r="187" spans="1:7">
      <c r="A187" s="1">
        <v>186</v>
      </c>
      <c r="B187" s="3" t="s">
        <v>463</v>
      </c>
      <c r="C187" s="9" t="s">
        <v>189</v>
      </c>
      <c r="D187" s="1"/>
      <c r="E187" s="3"/>
      <c r="F187" s="3"/>
      <c r="G187" s="1"/>
    </row>
    <row r="188" spans="1:7">
      <c r="A188" s="1">
        <v>187</v>
      </c>
      <c r="B188" s="3" t="s">
        <v>464</v>
      </c>
      <c r="C188" s="9" t="s">
        <v>190</v>
      </c>
      <c r="D188" s="1"/>
      <c r="E188" s="3"/>
      <c r="F188" s="3"/>
      <c r="G188" s="1"/>
    </row>
    <row r="189" spans="1:7">
      <c r="A189" s="1">
        <v>188</v>
      </c>
      <c r="B189" s="3" t="s">
        <v>465</v>
      </c>
      <c r="C189" s="11" t="s">
        <v>191</v>
      </c>
      <c r="D189" s="1"/>
      <c r="E189" s="3"/>
      <c r="F189" s="3"/>
      <c r="G189" s="1"/>
    </row>
    <row r="190" spans="1:7">
      <c r="A190" s="1">
        <v>189</v>
      </c>
      <c r="B190" s="3" t="s">
        <v>466</v>
      </c>
      <c r="C190" s="9" t="s">
        <v>192</v>
      </c>
      <c r="D190" s="1"/>
      <c r="E190" s="3"/>
      <c r="F190" s="3"/>
      <c r="G190" s="1"/>
    </row>
    <row r="191" spans="1:7">
      <c r="A191" s="1">
        <v>190</v>
      </c>
      <c r="B191" s="3" t="s">
        <v>467</v>
      </c>
      <c r="C191" s="9" t="s">
        <v>193</v>
      </c>
      <c r="D191" s="1"/>
      <c r="E191" s="3"/>
      <c r="F191" s="3"/>
      <c r="G191" s="1"/>
    </row>
    <row r="192" spans="1:7">
      <c r="A192" s="1">
        <v>191</v>
      </c>
      <c r="B192" s="3" t="s">
        <v>468</v>
      </c>
      <c r="C192" s="11" t="s">
        <v>194</v>
      </c>
      <c r="D192" s="1"/>
      <c r="E192" s="3"/>
      <c r="F192" s="3"/>
      <c r="G192" s="1"/>
    </row>
    <row r="193" spans="1:7">
      <c r="A193" s="1">
        <v>192</v>
      </c>
      <c r="B193" s="3" t="s">
        <v>469</v>
      </c>
      <c r="C193" s="9" t="s">
        <v>195</v>
      </c>
      <c r="D193" s="1"/>
      <c r="E193" s="3"/>
      <c r="F193" s="3"/>
      <c r="G193" s="1"/>
    </row>
    <row r="194" spans="1:7">
      <c r="A194" s="1">
        <v>193</v>
      </c>
      <c r="B194" s="3" t="s">
        <v>470</v>
      </c>
      <c r="C194" s="9" t="s">
        <v>196</v>
      </c>
      <c r="D194" s="3"/>
      <c r="E194" s="3"/>
      <c r="F194" s="1"/>
      <c r="G194" s="1"/>
    </row>
    <row r="195" spans="1:7">
      <c r="A195" s="1">
        <v>194</v>
      </c>
      <c r="B195" s="3" t="s">
        <v>471</v>
      </c>
      <c r="C195" s="9" t="s">
        <v>197</v>
      </c>
      <c r="D195" s="1"/>
      <c r="E195" s="3"/>
      <c r="F195" s="3"/>
      <c r="G195" s="1"/>
    </row>
    <row r="196" spans="1:7">
      <c r="A196" s="1">
        <v>195</v>
      </c>
      <c r="B196" s="3" t="s">
        <v>472</v>
      </c>
      <c r="C196" s="9" t="s">
        <v>198</v>
      </c>
      <c r="D196" s="1"/>
      <c r="E196" s="3"/>
      <c r="F196" s="3"/>
      <c r="G196" s="1"/>
    </row>
    <row r="197" spans="1:7">
      <c r="A197" s="1">
        <v>196</v>
      </c>
      <c r="B197" s="3" t="s">
        <v>473</v>
      </c>
      <c r="C197" s="9" t="s">
        <v>199</v>
      </c>
      <c r="D197" s="1"/>
      <c r="E197" s="3"/>
      <c r="F197" s="3"/>
      <c r="G197" s="1"/>
    </row>
    <row r="198" spans="1:7">
      <c r="A198" s="1">
        <v>197</v>
      </c>
      <c r="B198" s="3" t="s">
        <v>474</v>
      </c>
      <c r="C198" s="9" t="s">
        <v>200</v>
      </c>
      <c r="D198" s="1"/>
      <c r="E198" s="3"/>
      <c r="F198" s="3"/>
      <c r="G198" s="1"/>
    </row>
    <row r="199" spans="1:7">
      <c r="A199" s="1">
        <v>198</v>
      </c>
      <c r="B199" s="3" t="s">
        <v>475</v>
      </c>
      <c r="C199" s="9" t="s">
        <v>201</v>
      </c>
      <c r="D199" s="1"/>
      <c r="E199" s="3"/>
      <c r="F199" s="3"/>
      <c r="G199" s="1"/>
    </row>
    <row r="200" spans="1:7">
      <c r="A200" s="1">
        <v>199</v>
      </c>
      <c r="B200" s="3" t="s">
        <v>476</v>
      </c>
      <c r="C200" s="9" t="s">
        <v>202</v>
      </c>
      <c r="D200" s="1"/>
      <c r="E200" s="3"/>
      <c r="F200" s="3"/>
      <c r="G200" s="1"/>
    </row>
    <row r="201" spans="1:7">
      <c r="A201" s="1">
        <v>200</v>
      </c>
      <c r="B201" s="3" t="s">
        <v>477</v>
      </c>
      <c r="C201" s="9" t="s">
        <v>203</v>
      </c>
      <c r="D201" s="1"/>
      <c r="E201" s="3"/>
      <c r="F201" s="3"/>
      <c r="G201" s="1"/>
    </row>
    <row r="202" spans="1:7">
      <c r="A202" s="1">
        <v>201</v>
      </c>
      <c r="B202" s="3" t="s">
        <v>478</v>
      </c>
      <c r="C202" s="9" t="s">
        <v>204</v>
      </c>
      <c r="D202" s="1"/>
      <c r="E202" s="3"/>
      <c r="F202" s="3"/>
      <c r="G202" s="1"/>
    </row>
    <row r="203" spans="1:7">
      <c r="A203" s="1">
        <v>202</v>
      </c>
      <c r="B203" s="3" t="s">
        <v>479</v>
      </c>
      <c r="C203" s="9" t="s">
        <v>205</v>
      </c>
      <c r="D203" s="1"/>
      <c r="E203" s="3"/>
      <c r="F203" s="3"/>
      <c r="G203" s="1"/>
    </row>
    <row r="204" spans="1:7">
      <c r="A204" s="1">
        <v>203</v>
      </c>
      <c r="B204" s="3" t="s">
        <v>470</v>
      </c>
      <c r="C204" s="9" t="s">
        <v>206</v>
      </c>
      <c r="D204" s="1"/>
      <c r="E204" s="3"/>
      <c r="F204" s="3"/>
      <c r="G204" s="1"/>
    </row>
    <row r="205" spans="1:7">
      <c r="A205" s="1">
        <v>204</v>
      </c>
      <c r="B205" s="3" t="s">
        <v>480</v>
      </c>
      <c r="C205" s="9" t="s">
        <v>207</v>
      </c>
      <c r="D205" s="1"/>
      <c r="E205" s="3"/>
      <c r="F205" s="3"/>
      <c r="G205" s="1"/>
    </row>
    <row r="206" spans="1:7">
      <c r="A206" s="1">
        <v>205</v>
      </c>
      <c r="B206" s="3" t="s">
        <v>481</v>
      </c>
      <c r="C206" s="9" t="s">
        <v>208</v>
      </c>
      <c r="D206" s="1"/>
      <c r="E206" s="3"/>
      <c r="F206" s="3"/>
      <c r="G206" s="1"/>
    </row>
    <row r="207" spans="1:7">
      <c r="A207" s="1">
        <v>206</v>
      </c>
      <c r="B207" s="3" t="s">
        <v>482</v>
      </c>
      <c r="C207" s="9" t="s">
        <v>209</v>
      </c>
      <c r="D207" s="1"/>
      <c r="E207" s="3"/>
      <c r="F207" s="3"/>
      <c r="G207" s="1"/>
    </row>
    <row r="208" spans="1:7">
      <c r="A208" s="1">
        <v>207</v>
      </c>
      <c r="B208" s="3" t="s">
        <v>483</v>
      </c>
      <c r="C208" s="9" t="s">
        <v>210</v>
      </c>
      <c r="D208" s="1"/>
      <c r="E208" s="3"/>
      <c r="F208" s="3"/>
      <c r="G208" s="1"/>
    </row>
    <row r="209" spans="1:7">
      <c r="A209" s="1">
        <v>208</v>
      </c>
      <c r="B209" s="9" t="s">
        <v>484</v>
      </c>
      <c r="C209" s="2" t="s">
        <v>211</v>
      </c>
      <c r="D209" s="1"/>
      <c r="E209" s="1"/>
      <c r="F209" s="1"/>
      <c r="G209" s="1"/>
    </row>
    <row r="210" spans="1:7">
      <c r="A210" s="1">
        <v>209</v>
      </c>
      <c r="B210" s="12" t="s">
        <v>485</v>
      </c>
      <c r="C210" s="12" t="s">
        <v>212</v>
      </c>
      <c r="D210" s="1"/>
      <c r="E210" s="1"/>
      <c r="F210" s="1"/>
      <c r="G210" s="1"/>
    </row>
    <row r="211" spans="1:7">
      <c r="A211" s="1">
        <v>210</v>
      </c>
      <c r="B211" s="3" t="s">
        <v>486</v>
      </c>
      <c r="C211" s="9" t="s">
        <v>213</v>
      </c>
      <c r="D211" s="1"/>
      <c r="E211" s="1"/>
      <c r="F211" s="1"/>
      <c r="G211" s="1"/>
    </row>
    <row r="212" spans="1:7">
      <c r="A212" s="1">
        <v>211</v>
      </c>
      <c r="B212" s="3" t="s">
        <v>487</v>
      </c>
      <c r="C212" s="9" t="s">
        <v>214</v>
      </c>
      <c r="D212" s="1"/>
      <c r="E212" s="1"/>
      <c r="F212" s="1"/>
      <c r="G212" s="1"/>
    </row>
    <row r="213" spans="1:7">
      <c r="A213" s="1">
        <v>212</v>
      </c>
      <c r="B213" s="3" t="s">
        <v>488</v>
      </c>
      <c r="C213" s="9" t="s">
        <v>215</v>
      </c>
      <c r="D213" s="1"/>
      <c r="E213" s="1"/>
      <c r="F213" s="1"/>
      <c r="G213" s="1"/>
    </row>
    <row r="214" spans="1:7">
      <c r="A214" s="1">
        <v>213</v>
      </c>
      <c r="B214" s="9" t="s">
        <v>489</v>
      </c>
      <c r="C214" s="9" t="s">
        <v>216</v>
      </c>
      <c r="D214" s="1"/>
      <c r="E214" s="1"/>
      <c r="F214" s="1"/>
      <c r="G214" s="1"/>
    </row>
    <row r="215" spans="1:7">
      <c r="A215" s="1">
        <v>214</v>
      </c>
      <c r="B215" s="3" t="s">
        <v>490</v>
      </c>
      <c r="C215" s="9" t="s">
        <v>217</v>
      </c>
      <c r="D215" s="1"/>
      <c r="E215" s="1"/>
      <c r="F215" s="1"/>
      <c r="G215" s="1"/>
    </row>
    <row r="216" spans="1:7">
      <c r="A216" s="1">
        <v>215</v>
      </c>
      <c r="B216" s="3" t="s">
        <v>491</v>
      </c>
      <c r="C216" s="9" t="s">
        <v>218</v>
      </c>
      <c r="D216" s="1"/>
      <c r="E216" s="1"/>
      <c r="F216" s="1"/>
      <c r="G216" s="1"/>
    </row>
    <row r="217" spans="1:7">
      <c r="A217" s="1">
        <v>216</v>
      </c>
      <c r="B217" s="8" t="s">
        <v>492</v>
      </c>
      <c r="C217" s="9" t="s">
        <v>219</v>
      </c>
      <c r="D217" s="1"/>
      <c r="E217" s="1"/>
      <c r="F217" s="1"/>
      <c r="G217" s="1"/>
    </row>
    <row r="218" spans="1:7">
      <c r="A218" s="1">
        <v>217</v>
      </c>
      <c r="B218" s="3" t="s">
        <v>493</v>
      </c>
      <c r="C218" s="9" t="s">
        <v>220</v>
      </c>
      <c r="D218" s="1"/>
      <c r="E218" s="1"/>
      <c r="F218" s="1"/>
      <c r="G218" s="1"/>
    </row>
    <row r="219" spans="1:7">
      <c r="A219" s="1">
        <v>218</v>
      </c>
      <c r="B219" s="3" t="s">
        <v>494</v>
      </c>
      <c r="C219" s="9" t="s">
        <v>221</v>
      </c>
      <c r="D219" s="1"/>
      <c r="E219" s="1"/>
      <c r="F219" s="1"/>
      <c r="G219" s="1"/>
    </row>
    <row r="220" spans="1:7">
      <c r="A220" s="1">
        <v>219</v>
      </c>
      <c r="B220" s="3" t="s">
        <v>495</v>
      </c>
      <c r="C220" s="9" t="s">
        <v>275</v>
      </c>
      <c r="D220" s="1"/>
      <c r="E220" s="1"/>
      <c r="F220" s="1"/>
      <c r="G220" s="1"/>
    </row>
    <row r="221" spans="1:7">
      <c r="A221" s="1">
        <v>220</v>
      </c>
      <c r="B221" s="5" t="s">
        <v>496</v>
      </c>
      <c r="C221" s="13" t="s">
        <v>222</v>
      </c>
      <c r="D221" s="25"/>
      <c r="E221" s="1"/>
      <c r="F221" s="1"/>
      <c r="G221" s="1"/>
    </row>
    <row r="222" spans="1:7">
      <c r="A222" s="1">
        <v>221</v>
      </c>
      <c r="B222" s="4" t="s">
        <v>497</v>
      </c>
      <c r="C222" s="5" t="s">
        <v>223</v>
      </c>
      <c r="D222" s="4"/>
      <c r="E222" s="1"/>
      <c r="F222" s="1"/>
      <c r="G222" s="1"/>
    </row>
    <row r="223" spans="1:7">
      <c r="A223" s="1">
        <v>222</v>
      </c>
      <c r="B223" s="4" t="s">
        <v>498</v>
      </c>
      <c r="C223" s="5" t="s">
        <v>224</v>
      </c>
      <c r="D223" s="1"/>
      <c r="E223" s="1"/>
      <c r="F223" s="1"/>
      <c r="G223" s="1"/>
    </row>
    <row r="224" spans="1:7" ht="17.5">
      <c r="A224" s="1">
        <v>223</v>
      </c>
      <c r="B224" s="26" t="s">
        <v>499</v>
      </c>
      <c r="C224" s="5" t="s">
        <v>225</v>
      </c>
      <c r="D224" s="1"/>
      <c r="E224" s="1"/>
      <c r="F224" s="1"/>
      <c r="G224" s="1"/>
    </row>
    <row r="225" spans="1:7">
      <c r="A225" s="1">
        <v>224</v>
      </c>
      <c r="B225" s="5" t="s">
        <v>569</v>
      </c>
      <c r="C225" s="185" t="s">
        <v>583</v>
      </c>
      <c r="D225" s="1"/>
      <c r="E225" s="1"/>
      <c r="F225" s="1"/>
      <c r="G225" s="1"/>
    </row>
    <row r="226" spans="1:7">
      <c r="A226" s="1">
        <v>225</v>
      </c>
      <c r="B226" s="4" t="s">
        <v>500</v>
      </c>
      <c r="C226" s="5" t="s">
        <v>226</v>
      </c>
      <c r="D226" s="1"/>
      <c r="E226" s="1"/>
      <c r="F226" s="1"/>
      <c r="G226" s="1"/>
    </row>
    <row r="227" spans="1:7">
      <c r="A227" s="1">
        <v>226</v>
      </c>
      <c r="B227" s="5" t="s">
        <v>501</v>
      </c>
      <c r="C227" s="5" t="s">
        <v>1</v>
      </c>
      <c r="D227" s="1"/>
      <c r="E227" s="1"/>
      <c r="F227" s="1"/>
      <c r="G227" s="1"/>
    </row>
    <row r="228" spans="1:7">
      <c r="A228" s="1">
        <v>227</v>
      </c>
      <c r="B228" s="5" t="s">
        <v>502</v>
      </c>
      <c r="C228" s="5" t="s">
        <v>227</v>
      </c>
      <c r="D228" s="1"/>
      <c r="E228" s="1"/>
      <c r="F228" s="1"/>
      <c r="G228" s="1"/>
    </row>
    <row r="229" spans="1:7">
      <c r="A229" s="1">
        <v>228</v>
      </c>
      <c r="B229" s="5" t="s">
        <v>503</v>
      </c>
      <c r="C229" s="10" t="s">
        <v>228</v>
      </c>
      <c r="D229" s="1"/>
      <c r="E229" s="1"/>
      <c r="F229" s="1"/>
      <c r="G229" s="1"/>
    </row>
    <row r="230" spans="1:7">
      <c r="A230" s="1">
        <v>229</v>
      </c>
      <c r="B230" s="4" t="s">
        <v>504</v>
      </c>
      <c r="C230" s="5" t="s">
        <v>229</v>
      </c>
      <c r="D230" s="1"/>
      <c r="E230" s="1"/>
      <c r="F230" s="1"/>
      <c r="G230" s="1"/>
    </row>
    <row r="231" spans="1:7">
      <c r="A231" s="1">
        <v>230</v>
      </c>
      <c r="B231" s="4" t="s">
        <v>505</v>
      </c>
      <c r="C231" s="5" t="s">
        <v>230</v>
      </c>
      <c r="D231" s="1"/>
      <c r="E231" s="1"/>
      <c r="F231" s="1"/>
      <c r="G231" s="1"/>
    </row>
    <row r="232" spans="1:7">
      <c r="A232" s="1">
        <v>231</v>
      </c>
      <c r="B232" s="4" t="s">
        <v>506</v>
      </c>
      <c r="C232" s="5" t="s">
        <v>231</v>
      </c>
      <c r="D232" s="1"/>
      <c r="E232" s="1"/>
      <c r="F232" s="1"/>
      <c r="G232" s="1"/>
    </row>
    <row r="233" spans="1:7">
      <c r="A233" s="1">
        <v>232</v>
      </c>
      <c r="B233" s="5" t="s">
        <v>507</v>
      </c>
      <c r="C233" s="5" t="s">
        <v>281</v>
      </c>
      <c r="D233" s="4"/>
      <c r="E233" s="1"/>
      <c r="F233" s="1"/>
      <c r="G233" s="1"/>
    </row>
    <row r="234" spans="1:7">
      <c r="A234" s="1">
        <v>233</v>
      </c>
      <c r="B234" s="5" t="s">
        <v>508</v>
      </c>
      <c r="C234" s="5" t="s">
        <v>232</v>
      </c>
      <c r="D234" s="5"/>
      <c r="E234" s="1"/>
      <c r="F234" s="1"/>
      <c r="G234" s="1"/>
    </row>
    <row r="235" spans="1:7">
      <c r="A235" s="1">
        <v>234</v>
      </c>
      <c r="B235" s="5" t="s">
        <v>509</v>
      </c>
      <c r="C235" s="5" t="s">
        <v>233</v>
      </c>
      <c r="D235" s="4"/>
      <c r="E235" s="1"/>
      <c r="F235" s="1"/>
      <c r="G235" s="1"/>
    </row>
    <row r="236" spans="1:7">
      <c r="A236" s="1">
        <v>235</v>
      </c>
      <c r="B236" s="5" t="s">
        <v>510</v>
      </c>
      <c r="C236" s="5" t="s">
        <v>234</v>
      </c>
      <c r="D236" s="4"/>
      <c r="E236" s="1"/>
      <c r="F236" s="1"/>
      <c r="G236" s="1"/>
    </row>
    <row r="237" spans="1:7">
      <c r="A237" s="1">
        <v>236</v>
      </c>
      <c r="B237" s="4" t="s">
        <v>511</v>
      </c>
      <c r="C237" s="10" t="s">
        <v>235</v>
      </c>
      <c r="D237" s="4"/>
      <c r="E237" s="1"/>
      <c r="F237" s="1"/>
      <c r="G237" s="1"/>
    </row>
    <row r="238" spans="1:7">
      <c r="A238" s="1">
        <v>237</v>
      </c>
      <c r="B238" s="5" t="s">
        <v>512</v>
      </c>
      <c r="C238" s="5" t="s">
        <v>274</v>
      </c>
      <c r="D238" s="4"/>
      <c r="E238" s="1"/>
      <c r="F238" s="1"/>
      <c r="G238" s="1"/>
    </row>
    <row r="239" spans="1:7">
      <c r="A239" s="1">
        <v>238</v>
      </c>
      <c r="B239" s="5" t="s">
        <v>513</v>
      </c>
      <c r="C239" s="5" t="s">
        <v>236</v>
      </c>
      <c r="D239" s="4"/>
      <c r="E239" s="1"/>
      <c r="F239" s="1"/>
      <c r="G239" s="1"/>
    </row>
    <row r="240" spans="1:7">
      <c r="A240" s="1">
        <v>239</v>
      </c>
      <c r="B240" s="5" t="s">
        <v>514</v>
      </c>
      <c r="C240" s="5" t="s">
        <v>249</v>
      </c>
      <c r="D240" s="4"/>
      <c r="E240" s="1"/>
      <c r="F240" s="1"/>
      <c r="G240" s="1"/>
    </row>
    <row r="241" spans="1:7">
      <c r="A241" s="1">
        <v>240</v>
      </c>
      <c r="B241" s="5" t="s">
        <v>515</v>
      </c>
      <c r="C241" s="5" t="s">
        <v>237</v>
      </c>
      <c r="D241" s="4"/>
      <c r="E241" s="1"/>
      <c r="F241" s="1"/>
      <c r="G241" s="1"/>
    </row>
    <row r="242" spans="1:7">
      <c r="A242" s="1">
        <v>241</v>
      </c>
      <c r="B242" s="1" t="s">
        <v>516</v>
      </c>
      <c r="C242" s="2" t="s">
        <v>238</v>
      </c>
      <c r="D242" s="1"/>
      <c r="E242" s="1"/>
      <c r="F242" s="1"/>
      <c r="G242" s="1"/>
    </row>
    <row r="243" spans="1:7">
      <c r="A243" s="1">
        <v>242</v>
      </c>
      <c r="B243" s="1" t="s">
        <v>517</v>
      </c>
      <c r="C243" s="2" t="s">
        <v>239</v>
      </c>
      <c r="D243" s="1"/>
      <c r="E243" s="1"/>
      <c r="F243" s="1"/>
      <c r="G243" s="1"/>
    </row>
    <row r="244" spans="1:7">
      <c r="A244" s="1">
        <v>243</v>
      </c>
      <c r="B244" s="1" t="s">
        <v>518</v>
      </c>
      <c r="C244" s="2" t="s">
        <v>240</v>
      </c>
      <c r="D244" s="1"/>
      <c r="E244" s="1"/>
      <c r="F244" s="1"/>
      <c r="G244" s="1"/>
    </row>
    <row r="245" spans="1:7" ht="18">
      <c r="A245" s="1">
        <v>244</v>
      </c>
      <c r="B245" s="17" t="s">
        <v>519</v>
      </c>
      <c r="C245" s="1" t="s">
        <v>241</v>
      </c>
      <c r="D245" s="4"/>
      <c r="E245" s="1"/>
      <c r="F245" s="1"/>
      <c r="G245" s="1"/>
    </row>
    <row r="246" spans="1:7" ht="18">
      <c r="A246" s="1">
        <v>245</v>
      </c>
      <c r="B246" s="17" t="s">
        <v>520</v>
      </c>
      <c r="C246" s="1" t="s">
        <v>242</v>
      </c>
      <c r="D246" s="4"/>
      <c r="E246" s="1"/>
      <c r="F246" s="1"/>
      <c r="G246" s="1"/>
    </row>
    <row r="247" spans="1:7" ht="18">
      <c r="A247" s="1">
        <v>246</v>
      </c>
      <c r="B247" s="17" t="s">
        <v>521</v>
      </c>
      <c r="C247" s="1" t="s">
        <v>6</v>
      </c>
      <c r="D247" s="4"/>
      <c r="E247" s="1"/>
      <c r="F247" s="1"/>
      <c r="G247" s="1"/>
    </row>
    <row r="248" spans="1:7" ht="18">
      <c r="A248" s="1">
        <v>247</v>
      </c>
      <c r="B248" s="17" t="s">
        <v>522</v>
      </c>
      <c r="C248" s="1" t="s">
        <v>7</v>
      </c>
      <c r="D248" s="1"/>
      <c r="E248" s="1"/>
      <c r="F248" s="1"/>
      <c r="G248" s="1"/>
    </row>
    <row r="249" spans="1:7" ht="18">
      <c r="A249" s="1">
        <v>248</v>
      </c>
      <c r="B249" s="17" t="s">
        <v>523</v>
      </c>
      <c r="C249" s="1" t="s">
        <v>8</v>
      </c>
      <c r="D249" s="1"/>
      <c r="E249" s="1"/>
      <c r="F249" s="1"/>
      <c r="G249" s="1"/>
    </row>
    <row r="250" spans="1:7" ht="19.5">
      <c r="A250" s="1">
        <v>249</v>
      </c>
      <c r="B250" s="17" t="s">
        <v>561</v>
      </c>
      <c r="C250" s="1" t="s">
        <v>562</v>
      </c>
      <c r="D250" s="1"/>
      <c r="E250" s="1"/>
      <c r="F250" s="1"/>
      <c r="G250" s="1"/>
    </row>
    <row r="251" spans="1:7" ht="18">
      <c r="A251" s="1">
        <v>250</v>
      </c>
      <c r="B251" s="17" t="s">
        <v>524</v>
      </c>
      <c r="C251" s="1" t="s">
        <v>9</v>
      </c>
      <c r="D251" s="1"/>
      <c r="E251" s="1"/>
      <c r="F251" s="1"/>
      <c r="G251" s="1"/>
    </row>
    <row r="252" spans="1:7" ht="18">
      <c r="A252" s="1">
        <v>251</v>
      </c>
      <c r="B252" s="17" t="s">
        <v>525</v>
      </c>
      <c r="C252" s="1" t="s">
        <v>10</v>
      </c>
      <c r="D252" s="1"/>
      <c r="E252" s="1"/>
      <c r="F252" s="1"/>
      <c r="G252" s="1"/>
    </row>
    <row r="253" spans="1:7" ht="18">
      <c r="A253" s="1">
        <v>252</v>
      </c>
      <c r="B253" s="17" t="s">
        <v>526</v>
      </c>
      <c r="C253" s="1" t="s">
        <v>11</v>
      </c>
      <c r="D253" s="1"/>
      <c r="E253" s="1"/>
      <c r="F253" s="1"/>
      <c r="G253" s="1"/>
    </row>
    <row r="254" spans="1:7" ht="18">
      <c r="A254" s="1">
        <v>253</v>
      </c>
      <c r="B254" s="17" t="s">
        <v>527</v>
      </c>
      <c r="C254" s="1" t="s">
        <v>12</v>
      </c>
      <c r="D254" s="1"/>
      <c r="E254" s="1"/>
      <c r="F254" s="1"/>
      <c r="G254" s="1"/>
    </row>
    <row r="255" spans="1:7" ht="19.5">
      <c r="A255" s="1">
        <v>254</v>
      </c>
      <c r="B255" s="17" t="s">
        <v>570</v>
      </c>
      <c r="C255" s="1" t="s">
        <v>574</v>
      </c>
      <c r="D255" s="1"/>
      <c r="E255" s="1"/>
      <c r="F255" s="1"/>
      <c r="G255" s="1"/>
    </row>
    <row r="256" spans="1:7">
      <c r="A256" s="1">
        <v>255</v>
      </c>
      <c r="B256" s="5" t="s">
        <v>528</v>
      </c>
      <c r="C256" s="14" t="s">
        <v>250</v>
      </c>
      <c r="D256" s="1" t="s">
        <v>529</v>
      </c>
      <c r="E256" s="1"/>
      <c r="F256" s="1"/>
      <c r="G256" s="1"/>
    </row>
    <row r="257" spans="1:7">
      <c r="A257" s="1">
        <v>256</v>
      </c>
      <c r="B257" s="5" t="s">
        <v>530</v>
      </c>
      <c r="C257" s="14" t="s">
        <v>251</v>
      </c>
      <c r="D257" s="1" t="s">
        <v>529</v>
      </c>
      <c r="E257" s="1"/>
      <c r="F257" s="1"/>
      <c r="G257" s="1"/>
    </row>
    <row r="258" spans="1:7">
      <c r="A258" s="1">
        <v>257</v>
      </c>
      <c r="B258" s="5" t="s">
        <v>531</v>
      </c>
      <c r="C258" s="14" t="s">
        <v>252</v>
      </c>
      <c r="D258" s="1" t="s">
        <v>529</v>
      </c>
      <c r="E258" s="1"/>
      <c r="F258" s="1"/>
      <c r="G258" s="1"/>
    </row>
    <row r="259" spans="1:7">
      <c r="A259" s="1">
        <v>258</v>
      </c>
      <c r="B259" s="5" t="s">
        <v>532</v>
      </c>
      <c r="C259" s="14" t="s">
        <v>253</v>
      </c>
      <c r="D259" s="1" t="s">
        <v>529</v>
      </c>
      <c r="E259" s="1"/>
      <c r="F259" s="1"/>
      <c r="G259" s="1"/>
    </row>
    <row r="260" spans="1:7">
      <c r="A260" s="1">
        <v>259</v>
      </c>
      <c r="B260" s="5" t="s">
        <v>533</v>
      </c>
      <c r="C260" s="14" t="s">
        <v>254</v>
      </c>
      <c r="D260" s="1" t="s">
        <v>529</v>
      </c>
      <c r="E260" s="1"/>
      <c r="F260" s="1"/>
      <c r="G260" s="1"/>
    </row>
    <row r="261" spans="1:7">
      <c r="A261" s="1">
        <v>260</v>
      </c>
      <c r="B261" s="5" t="s">
        <v>534</v>
      </c>
      <c r="C261" s="14" t="s">
        <v>255</v>
      </c>
      <c r="D261" s="1" t="s">
        <v>529</v>
      </c>
      <c r="E261" s="1"/>
      <c r="F261" s="1"/>
      <c r="G261" s="1"/>
    </row>
    <row r="262" spans="1:7">
      <c r="A262" s="1">
        <v>261</v>
      </c>
      <c r="B262" s="5" t="s">
        <v>535</v>
      </c>
      <c r="C262" s="14" t="s">
        <v>256</v>
      </c>
      <c r="D262" s="1" t="s">
        <v>529</v>
      </c>
      <c r="E262" s="1"/>
      <c r="F262" s="1"/>
      <c r="G262" s="1"/>
    </row>
    <row r="263" spans="1:7">
      <c r="A263" s="1">
        <v>262</v>
      </c>
      <c r="B263" s="5" t="s">
        <v>536</v>
      </c>
      <c r="C263" s="14" t="s">
        <v>257</v>
      </c>
      <c r="D263" s="1" t="s">
        <v>529</v>
      </c>
      <c r="E263" s="1"/>
      <c r="F263" s="1"/>
      <c r="G263" s="1"/>
    </row>
    <row r="264" spans="1:7">
      <c r="A264" s="1">
        <v>263</v>
      </c>
      <c r="B264" s="5" t="s">
        <v>537</v>
      </c>
      <c r="C264" s="14" t="s">
        <v>258</v>
      </c>
      <c r="D264" s="1" t="s">
        <v>529</v>
      </c>
      <c r="E264" s="1"/>
      <c r="F264" s="1"/>
      <c r="G264" s="1"/>
    </row>
    <row r="265" spans="1:7">
      <c r="A265" s="1">
        <v>264</v>
      </c>
      <c r="B265" s="5" t="s">
        <v>538</v>
      </c>
      <c r="C265" s="14" t="s">
        <v>259</v>
      </c>
      <c r="D265" s="1" t="s">
        <v>529</v>
      </c>
      <c r="E265" s="1"/>
      <c r="F265" s="1"/>
      <c r="G265" s="1"/>
    </row>
    <row r="266" spans="1:7">
      <c r="A266" s="1">
        <v>265</v>
      </c>
      <c r="B266" s="2" t="s">
        <v>539</v>
      </c>
      <c r="C266" s="14" t="s">
        <v>260</v>
      </c>
      <c r="D266" s="1" t="s">
        <v>529</v>
      </c>
      <c r="E266" s="1"/>
      <c r="F266" s="1"/>
      <c r="G266" s="1"/>
    </row>
    <row r="267" spans="1:7">
      <c r="A267" s="1">
        <v>266</v>
      </c>
      <c r="B267" s="2" t="s">
        <v>540</v>
      </c>
      <c r="C267" s="14" t="s">
        <v>261</v>
      </c>
      <c r="D267" s="1" t="s">
        <v>529</v>
      </c>
      <c r="E267" s="1"/>
      <c r="F267" s="1"/>
      <c r="G267" s="1"/>
    </row>
    <row r="268" spans="1:7">
      <c r="A268" s="1">
        <v>267</v>
      </c>
      <c r="B268" s="2" t="s">
        <v>541</v>
      </c>
      <c r="C268" s="14" t="s">
        <v>262</v>
      </c>
      <c r="D268" s="1" t="s">
        <v>529</v>
      </c>
      <c r="E268" s="1"/>
      <c r="F268" s="1"/>
      <c r="G268" s="1"/>
    </row>
    <row r="269" spans="1:7">
      <c r="A269" s="1">
        <v>268</v>
      </c>
      <c r="B269" s="2" t="s">
        <v>542</v>
      </c>
      <c r="C269" s="14" t="s">
        <v>263</v>
      </c>
      <c r="D269" s="1" t="s">
        <v>529</v>
      </c>
      <c r="E269" s="1"/>
      <c r="F269" s="1"/>
      <c r="G269" s="1"/>
    </row>
    <row r="270" spans="1:7">
      <c r="A270" s="1">
        <v>269</v>
      </c>
      <c r="B270" s="2" t="s">
        <v>543</v>
      </c>
      <c r="C270" s="14" t="s">
        <v>264</v>
      </c>
      <c r="D270" s="1" t="s">
        <v>529</v>
      </c>
      <c r="E270" s="1"/>
      <c r="F270" s="1"/>
      <c r="G270" s="1"/>
    </row>
    <row r="271" spans="1:7" ht="45">
      <c r="A271" s="1">
        <v>270</v>
      </c>
      <c r="B271" s="27" t="s">
        <v>544</v>
      </c>
      <c r="C271" s="27" t="s">
        <v>265</v>
      </c>
    </row>
    <row r="272" spans="1:7">
      <c r="A272" s="1">
        <v>271</v>
      </c>
      <c r="B272" s="15" t="s">
        <v>545</v>
      </c>
      <c r="C272" s="28" t="s">
        <v>268</v>
      </c>
    </row>
    <row r="273" spans="1:7">
      <c r="A273" s="1">
        <v>272</v>
      </c>
      <c r="B273" s="15" t="s">
        <v>546</v>
      </c>
      <c r="C273" s="28" t="s">
        <v>267</v>
      </c>
    </row>
    <row r="274" spans="1:7">
      <c r="A274" s="1">
        <v>273</v>
      </c>
      <c r="B274" s="15" t="s">
        <v>547</v>
      </c>
      <c r="C274" s="28" t="s">
        <v>276</v>
      </c>
    </row>
    <row r="275" spans="1:7">
      <c r="A275" s="1">
        <v>274</v>
      </c>
      <c r="B275" s="15" t="s">
        <v>548</v>
      </c>
      <c r="C275" s="28" t="s">
        <v>278</v>
      </c>
    </row>
    <row r="276" spans="1:7" ht="81">
      <c r="A276" s="1">
        <v>275</v>
      </c>
      <c r="B276" s="29" t="s">
        <v>549</v>
      </c>
      <c r="C276" s="27" t="s">
        <v>550</v>
      </c>
    </row>
    <row r="277" spans="1:7">
      <c r="A277" s="1">
        <v>276</v>
      </c>
      <c r="B277" s="167" t="s">
        <v>567</v>
      </c>
      <c r="C277" s="14" t="s">
        <v>580</v>
      </c>
      <c r="D277" s="1" t="s">
        <v>529</v>
      </c>
      <c r="E277" s="1"/>
      <c r="F277" s="1"/>
      <c r="G277" s="1"/>
    </row>
    <row r="278" spans="1:7">
      <c r="A278" s="1">
        <v>277</v>
      </c>
      <c r="B278" s="20" t="s">
        <v>295</v>
      </c>
      <c r="C278" s="6" t="s">
        <v>22</v>
      </c>
      <c r="D278" s="1" t="s">
        <v>529</v>
      </c>
    </row>
    <row r="279" spans="1:7">
      <c r="A279" s="1">
        <v>278</v>
      </c>
      <c r="B279" s="20" t="s">
        <v>296</v>
      </c>
      <c r="C279" s="6" t="s">
        <v>23</v>
      </c>
      <c r="D279" s="1" t="s">
        <v>529</v>
      </c>
    </row>
    <row r="280" spans="1:7">
      <c r="A280" s="1">
        <v>279</v>
      </c>
      <c r="B280" s="169" t="s">
        <v>568</v>
      </c>
      <c r="C280" s="186" t="s">
        <v>582</v>
      </c>
      <c r="D280" s="1" t="s">
        <v>529</v>
      </c>
    </row>
    <row r="281" spans="1:7">
      <c r="A281" s="1">
        <v>280</v>
      </c>
      <c r="B281" s="167" t="s">
        <v>577</v>
      </c>
      <c r="C281" s="14" t="s">
        <v>581</v>
      </c>
      <c r="D281" s="1" t="s">
        <v>529</v>
      </c>
    </row>
    <row r="282" spans="1:7" ht="18">
      <c r="A282" s="1">
        <v>281</v>
      </c>
      <c r="B282" s="17" t="s">
        <v>571</v>
      </c>
      <c r="C282" s="1" t="s">
        <v>15</v>
      </c>
      <c r="D282" s="1" t="s">
        <v>529</v>
      </c>
    </row>
    <row r="283" spans="1:7" ht="18">
      <c r="A283" s="1">
        <v>282</v>
      </c>
      <c r="B283" s="17" t="s">
        <v>572</v>
      </c>
      <c r="C283" s="1" t="s">
        <v>573</v>
      </c>
      <c r="D283" s="1" t="s">
        <v>529</v>
      </c>
    </row>
    <row r="284" spans="1:7">
      <c r="A284" s="1">
        <v>283</v>
      </c>
      <c r="B284" s="168" t="s">
        <v>578</v>
      </c>
      <c r="C284" s="6" t="s">
        <v>579</v>
      </c>
      <c r="D284" s="1" t="s">
        <v>529</v>
      </c>
    </row>
    <row r="285" spans="1:7">
      <c r="A285" s="1">
        <v>284</v>
      </c>
      <c r="B285" s="20"/>
      <c r="C285" s="6"/>
    </row>
    <row r="286" spans="1:7">
      <c r="A286" s="1">
        <v>285</v>
      </c>
      <c r="B286" s="20"/>
      <c r="C286" s="6"/>
    </row>
    <row r="287" spans="1:7">
      <c r="A287" s="1">
        <v>286</v>
      </c>
      <c r="B287" s="20"/>
      <c r="C287" s="6"/>
    </row>
    <row r="288" spans="1:7">
      <c r="A288" s="1">
        <v>287</v>
      </c>
      <c r="B288" s="20"/>
      <c r="C288" s="6"/>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DocumentLibraryPermissions xmlns="f02112ae-2973-42ee-b21c-f2bffbeb5356" xsi:nil="true"/>
    <MigrationWizIdSecurityGroups xmlns="f02112ae-2973-42ee-b21c-f2bffbeb5356" xsi:nil="true"/>
    <MigrationWizIdPermissions xmlns="f02112ae-2973-42ee-b21c-f2bffbeb5356" xsi:nil="true"/>
    <MigrationWizId xmlns="f02112ae-2973-42ee-b21c-f2bffbeb5356" xsi:nil="true"/>
    <MigrationWizIdPermissionLevels xmlns="f02112ae-2973-42ee-b21c-f2bffbeb53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8BD18BAFF6757459D7671688B9B01FE" ma:contentTypeVersion="19" ma:contentTypeDescription="新しいドキュメントを作成します。" ma:contentTypeScope="" ma:versionID="c55ea570531456d7408496b46a9f91ac">
  <xsd:schema xmlns:xsd="http://www.w3.org/2001/XMLSchema" xmlns:xs="http://www.w3.org/2001/XMLSchema" xmlns:p="http://schemas.microsoft.com/office/2006/metadata/properties" xmlns:ns3="f02112ae-2973-42ee-b21c-f2bffbeb5356" xmlns:ns4="64c300c3-a49e-4f4d-a17a-c901f40c78f7" targetNamespace="http://schemas.microsoft.com/office/2006/metadata/properties" ma:root="true" ma:fieldsID="97b3d4925b9a88a33b368b3629a0ddf7" ns3:_="" ns4:_="">
    <xsd:import namespace="f02112ae-2973-42ee-b21c-f2bffbeb5356"/>
    <xsd:import namespace="64c300c3-a49e-4f4d-a17a-c901f40c78f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112ae-2973-42ee-b21c-f2bffbeb53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c300c3-a49e-4f4d-a17a-c901f40c78f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879D15-80C8-4A83-A7E2-CC9EB6CC65C3}">
  <ds:schemaRefs>
    <ds:schemaRef ds:uri="http://schemas.microsoft.com/sharepoint/v3/contenttype/forms"/>
  </ds:schemaRefs>
</ds:datastoreItem>
</file>

<file path=customXml/itemProps2.xml><?xml version="1.0" encoding="utf-8"?>
<ds:datastoreItem xmlns:ds="http://schemas.openxmlformats.org/officeDocument/2006/customXml" ds:itemID="{CED0DD7C-E5FC-4119-A33E-FCD3126B8C28}">
  <ds:schemaRefs>
    <ds:schemaRef ds:uri="http://purl.org/dc/terms/"/>
    <ds:schemaRef ds:uri="f02112ae-2973-42ee-b21c-f2bffbeb5356"/>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64c300c3-a49e-4f4d-a17a-c901f40c78f7"/>
    <ds:schemaRef ds:uri="http://www.w3.org/XML/1998/namespace"/>
  </ds:schemaRefs>
</ds:datastoreItem>
</file>

<file path=customXml/itemProps3.xml><?xml version="1.0" encoding="utf-8"?>
<ds:datastoreItem xmlns:ds="http://schemas.openxmlformats.org/officeDocument/2006/customXml" ds:itemID="{D23B4E6F-36EF-4306-B170-92F8BC958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112ae-2973-42ee-b21c-f2bffbeb5356"/>
    <ds:schemaRef ds:uri="64c300c3-a49e-4f4d-a17a-c901f40c78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vt:lpstr>
      <vt:lpstr>セグメント指標(10年）</vt:lpstr>
      <vt:lpstr>Sheet3</vt:lpstr>
      <vt:lpstr>'セグメント指標(10年）'!Print_Area</vt:lpstr>
      <vt:lpstr>'ハイライト(2年Q毎)'!Print_Area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Yusuke Mae</cp:lastModifiedBy>
  <cp:lastPrinted>2022-05-10T06:08:20Z</cp:lastPrinted>
  <dcterms:created xsi:type="dcterms:W3CDTF">2019-03-27T04:37:06Z</dcterms:created>
  <dcterms:modified xsi:type="dcterms:W3CDTF">2022-05-11T05:24:35Z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0x01010098BD18BAFF6757459D7671688B9B01FE</vt:lpwstr>
  </property>
</Properties>
</file>