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ccounting\Closing\2021\2021Q2(68Q2)\AHQ standalone\財務関係資料（財務作成）\2.チーム長承認待ち\ファクトシート\HP掲載用\日本語\"/>
    </mc:Choice>
  </mc:AlternateContent>
  <bookViews>
    <workbookView xWindow="252" yWindow="-72" windowWidth="18312" windowHeight="7140"/>
  </bookViews>
  <sheets>
    <sheet name="ハイライト(2年Q毎)" sheetId="6" r:id="rId1"/>
    <sheet name="セグメント指標(10年）" sheetId="8" r:id="rId2"/>
    <sheet name="Sheet3" sheetId="3" state="hidden" r:id="rId3"/>
  </sheets>
  <definedNames>
    <definedName name="_xlnm.Print_Area" localSheetId="1">'セグメント指標(10年）'!$A$1:$N$89</definedName>
    <definedName name="_xlnm.Print_Area" localSheetId="0">'ハイライト(2年Q毎)'!$A$3:$AA$71</definedName>
  </definedNames>
  <calcPr calcId="162913"/>
</workbook>
</file>

<file path=xl/calcChain.xml><?xml version="1.0" encoding="utf-8"?>
<calcChain xmlns="http://schemas.openxmlformats.org/spreadsheetml/2006/main">
  <c r="S63" i="6" l="1"/>
  <c r="S65" i="6"/>
  <c r="S64" i="6"/>
  <c r="S61" i="6"/>
  <c r="S62" i="6" s="1"/>
  <c r="S60" i="6"/>
  <c r="S58" i="6"/>
  <c r="S59" i="6" s="1"/>
  <c r="S57" i="6"/>
  <c r="S55" i="6"/>
  <c r="S56" i="6" s="1"/>
  <c r="S54" i="6"/>
  <c r="S52" i="6"/>
  <c r="S53" i="6" s="1"/>
  <c r="S51" i="6"/>
  <c r="S48" i="6"/>
  <c r="S50" i="6"/>
  <c r="S49" i="6"/>
  <c r="S47" i="6"/>
  <c r="S46" i="6"/>
  <c r="S45" i="6"/>
  <c r="P41" i="6"/>
  <c r="P38" i="6"/>
  <c r="P35" i="6"/>
  <c r="P32" i="6"/>
  <c r="P29" i="6"/>
  <c r="P26" i="6"/>
  <c r="P23" i="6"/>
  <c r="S16" i="6"/>
  <c r="S15" i="6"/>
  <c r="S14" i="6"/>
  <c r="G14" i="6"/>
  <c r="S13" i="6"/>
  <c r="G13" i="6"/>
  <c r="P8" i="6"/>
  <c r="A82" i="8" l="1"/>
  <c r="N2" i="8" l="1"/>
  <c r="N60" i="8"/>
  <c r="M60" i="8"/>
  <c r="H60" i="8"/>
  <c r="M2" i="8"/>
  <c r="H2" i="8"/>
  <c r="A65" i="8" l="1"/>
  <c r="A73" i="8"/>
  <c r="B68" i="8"/>
  <c r="K63" i="8"/>
  <c r="J63" i="8"/>
  <c r="I63" i="8"/>
  <c r="H63" i="8"/>
  <c r="G63" i="8"/>
  <c r="F63" i="8"/>
  <c r="N62" i="8"/>
  <c r="M62" i="8"/>
  <c r="L62" i="8"/>
  <c r="K62" i="8"/>
  <c r="J62" i="8"/>
  <c r="I62" i="8"/>
  <c r="H62" i="8"/>
  <c r="G62" i="8"/>
  <c r="F62" i="8"/>
  <c r="E63" i="8"/>
  <c r="E62" i="8"/>
  <c r="B64" i="8"/>
  <c r="A64" i="8"/>
  <c r="B63" i="8"/>
  <c r="A63" i="8"/>
  <c r="B62" i="8"/>
  <c r="A62" i="8"/>
  <c r="A61" i="8"/>
  <c r="B37" i="8" l="1"/>
  <c r="P15" i="6" l="1"/>
  <c r="P47" i="6"/>
  <c r="P50" i="6"/>
  <c r="P65" i="6"/>
  <c r="P62" i="6"/>
  <c r="P59" i="6"/>
  <c r="P56" i="6"/>
  <c r="P53" i="6"/>
  <c r="J64" i="6" l="1"/>
  <c r="J63" i="6"/>
  <c r="J61" i="6"/>
  <c r="J60" i="6"/>
  <c r="J58" i="6"/>
  <c r="J57" i="6"/>
  <c r="J55" i="6"/>
  <c r="J54" i="6"/>
  <c r="J52" i="6"/>
  <c r="J51" i="6"/>
  <c r="J49" i="6"/>
  <c r="J48" i="6"/>
  <c r="J46" i="6"/>
  <c r="J45" i="6"/>
  <c r="J16" i="6"/>
  <c r="G16" i="6"/>
  <c r="J14" i="6"/>
  <c r="J13" i="6"/>
  <c r="D4" i="6"/>
  <c r="M34" i="8" l="1"/>
  <c r="M30" i="8"/>
  <c r="M26" i="8"/>
  <c r="M22" i="8"/>
  <c r="M18" i="8"/>
  <c r="M14" i="8"/>
  <c r="M10" i="8"/>
  <c r="M6" i="8"/>
  <c r="M63" i="8" s="1"/>
  <c r="A71" i="8"/>
  <c r="A9" i="6" l="1"/>
  <c r="D60" i="8" l="1"/>
  <c r="P67" i="6"/>
  <c r="D67" i="6"/>
  <c r="P43" i="6"/>
  <c r="D43" i="6"/>
  <c r="X20" i="6"/>
  <c r="T20" i="6"/>
  <c r="P20" i="6"/>
  <c r="L20" i="6"/>
  <c r="H20" i="6"/>
  <c r="D20" i="6"/>
  <c r="P19" i="6"/>
  <c r="D19" i="6"/>
  <c r="P11" i="6"/>
  <c r="D11" i="6"/>
  <c r="X5" i="6"/>
  <c r="T5" i="6"/>
  <c r="P5" i="6"/>
  <c r="L5" i="6"/>
  <c r="H5" i="6"/>
  <c r="D5" i="6"/>
  <c r="P4" i="6"/>
  <c r="B1" i="8"/>
  <c r="A2" i="8"/>
  <c r="A7" i="6" l="1"/>
  <c r="B88" i="8" l="1"/>
  <c r="B56" i="8"/>
  <c r="A63" i="6" l="1"/>
  <c r="B18" i="6" l="1"/>
  <c r="A67" i="8" l="1"/>
  <c r="L34" i="8" l="1"/>
  <c r="L30" i="8"/>
  <c r="L26" i="8"/>
  <c r="L22" i="8"/>
  <c r="L18" i="8"/>
  <c r="L14" i="8"/>
  <c r="L10" i="8"/>
  <c r="L6" i="8"/>
  <c r="L63" i="8" s="1"/>
  <c r="N6" i="8"/>
  <c r="N63" i="8" s="1"/>
  <c r="N30" i="8"/>
  <c r="N26" i="8"/>
  <c r="A31" i="8"/>
  <c r="N34" i="8"/>
  <c r="B34" i="8"/>
  <c r="B33" i="8"/>
  <c r="B32" i="8"/>
  <c r="A19" i="8"/>
  <c r="N22" i="8"/>
  <c r="B22" i="8"/>
  <c r="B21" i="8"/>
  <c r="B20" i="8"/>
  <c r="A11" i="8"/>
  <c r="N14" i="8"/>
  <c r="B14" i="8"/>
  <c r="B13" i="8"/>
  <c r="B12" i="8"/>
  <c r="A86" i="8"/>
  <c r="A85" i="8"/>
  <c r="A84" i="8"/>
  <c r="A83" i="8"/>
  <c r="A81" i="8"/>
  <c r="A80" i="8"/>
  <c r="A79" i="8"/>
  <c r="A78" i="8"/>
  <c r="A77" i="8"/>
  <c r="A75" i="8"/>
  <c r="A74" i="8"/>
  <c r="A72" i="8"/>
  <c r="A70" i="8"/>
  <c r="A69" i="8"/>
  <c r="A66" i="8"/>
  <c r="L60" i="8"/>
  <c r="K60" i="8"/>
  <c r="J60" i="8"/>
  <c r="I60" i="8"/>
  <c r="G60" i="8"/>
  <c r="F60" i="8"/>
  <c r="E60" i="8"/>
  <c r="C60" i="8"/>
  <c r="B59" i="8"/>
  <c r="B50" i="8"/>
  <c r="B49" i="8"/>
  <c r="B48" i="8"/>
  <c r="A47" i="8"/>
  <c r="B30" i="8"/>
  <c r="B29" i="8"/>
  <c r="B28" i="8"/>
  <c r="A27" i="8"/>
  <c r="B26" i="8"/>
  <c r="B25" i="8"/>
  <c r="B24" i="8"/>
  <c r="A23" i="8"/>
  <c r="B42" i="8"/>
  <c r="B41" i="8"/>
  <c r="B40" i="8"/>
  <c r="A39" i="8"/>
  <c r="B46" i="8"/>
  <c r="B45" i="8"/>
  <c r="B44" i="8"/>
  <c r="A43" i="8"/>
  <c r="B54" i="8"/>
  <c r="B53" i="8"/>
  <c r="B52" i="8"/>
  <c r="A51" i="8"/>
  <c r="N18" i="8"/>
  <c r="B18" i="8"/>
  <c r="B17" i="8"/>
  <c r="B16" i="8"/>
  <c r="A15" i="8"/>
  <c r="B38" i="8"/>
  <c r="B36" i="8"/>
  <c r="A35" i="8"/>
  <c r="N10" i="8"/>
  <c r="B10" i="8"/>
  <c r="B9" i="8"/>
  <c r="B8" i="8"/>
  <c r="A7" i="8"/>
  <c r="B6" i="8"/>
  <c r="B5" i="8"/>
  <c r="B4" i="8"/>
  <c r="A3" i="8"/>
  <c r="L2" i="8"/>
  <c r="K2" i="8"/>
  <c r="J2" i="8"/>
  <c r="I2" i="8"/>
  <c r="G2" i="8"/>
  <c r="F2" i="8"/>
  <c r="E2" i="8"/>
  <c r="D2" i="8"/>
  <c r="C2" i="8"/>
  <c r="A39" i="6" l="1"/>
  <c r="C24" i="6" l="1"/>
  <c r="C25" i="6"/>
  <c r="C26" i="6"/>
  <c r="C38" i="6"/>
  <c r="C37" i="6"/>
  <c r="C36" i="6"/>
  <c r="C30" i="6"/>
  <c r="C31" i="6"/>
  <c r="C32" i="6"/>
  <c r="C29" i="6"/>
  <c r="C28" i="6"/>
  <c r="C27" i="6"/>
  <c r="C21" i="6"/>
  <c r="C22" i="6"/>
  <c r="C23" i="6"/>
  <c r="C33" i="6"/>
  <c r="C34" i="6"/>
  <c r="C35" i="6"/>
  <c r="C39" i="6"/>
  <c r="C40" i="6"/>
  <c r="C41"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A67" i="6"/>
  <c r="A8" i="6"/>
</calcChain>
</file>

<file path=xl/sharedStrings.xml><?xml version="1.0" encoding="utf-8"?>
<sst xmlns="http://schemas.openxmlformats.org/spreadsheetml/2006/main" count="862" uniqueCount="585">
  <si>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</si>
  <si>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</si>
  <si>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</si>
  <si>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</si>
  <si>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</si>
  <si>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</si>
  <si>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</si>
  <si>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</si>
  <si>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</si>
  <si>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</si>
  <si>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</si>
  <si>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</si>
  <si>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</si>
  <si>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</si>
  <si>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</si>
  <si>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</si>
  <si>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</si>
  <si>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</si>
  <si>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</si>
  <si>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</si>
  <si>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</si>
  <si>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</si>
  <si>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</si>
  <si>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</si>
  <si>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</si>
  <si>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</si>
  <si>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</si>
  <si>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</si>
  <si>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</si>
  <si>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</si>
  <si>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</si>
  <si>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</si>
  <si>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</si>
  <si>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</si>
  <si>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</si>
  <si>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</si>
  <si>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</si>
  <si>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</si>
  <si>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</si>
  <si>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</si>
  <si>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</si>
  <si>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</si>
  <si>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</si>
  <si>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</si>
  <si>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</si>
  <si>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</si>
  <si>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</si>
  <si>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</si>
  <si>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</si>
  <si>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</si>
  <si>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</si>
  <si>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</si>
  <si>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</si>
  <si>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</si>
  <si>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</si>
  <si>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</si>
  <si>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</si>
  <si>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</si>
  <si>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</si>
  <si>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</si>
  <si>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</si>
  <si>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</si>
  <si>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</si>
  <si>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</si>
  <si>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</si>
  <si>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</si>
  <si>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</si>
  <si>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</si>
  <si>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</si>
  <si>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</si>
  <si>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</si>
  <si>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</si>
  <si>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</si>
  <si>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</si>
  <si>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</si>
  <si>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</si>
  <si>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</si>
  <si>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</si>
  <si>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</si>
  <si>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</si>
  <si>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</si>
  <si>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</si>
  <si>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</si>
  <si>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</si>
  <si>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</si>
  <si>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</si>
  <si>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</si>
  <si>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</si>
  <si>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</si>
  <si>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</si>
  <si>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</si>
  <si>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</si>
  <si>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</si>
  <si>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</si>
  <si>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</si>
  <si>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</si>
  <si>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</si>
  <si>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</si>
  <si>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</si>
  <si>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</si>
  <si>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</si>
  <si>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</si>
  <si>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</si>
  <si>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</si>
  <si>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</si>
  <si>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</si>
  <si>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</si>
  <si>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</si>
  <si>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</si>
  <si>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</si>
  <si>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</si>
  <si>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</si>
  <si>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</si>
  <si>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</si>
  <si>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</si>
  <si>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</si>
  <si>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</si>
  <si>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</si>
  <si>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</si>
  <si>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</si>
  <si>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</si>
  <si>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</si>
  <si>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</si>
  <si>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</si>
  <si>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</si>
  <si>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</si>
  <si>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</si>
  <si>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</si>
  <si>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</si>
  <si>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</si>
  <si>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</si>
  <si>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</si>
  <si>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</si>
  <si>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</si>
  <si>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</si>
  <si>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</si>
  <si>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</si>
  <si>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</si>
  <si>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</si>
  <si>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</si>
  <si>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</si>
  <si>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</si>
  <si>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</si>
  <si>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</si>
  <si>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</si>
  <si>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</si>
  <si>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</si>
  <si>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</si>
  <si>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</si>
  <si>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</si>
  <si>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</si>
  <si>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</si>
  <si>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</si>
  <si>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</si>
  <si>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</si>
  <si>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</si>
  <si>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</si>
  <si>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</si>
  <si>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</si>
  <si>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</si>
  <si>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</si>
  <si>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</si>
  <si>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</si>
  <si>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</si>
  <si>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</si>
  <si>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</si>
  <si>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</si>
  <si>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</si>
  <si>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</si>
  <si>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</si>
  <si>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</si>
  <si>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</si>
  <si>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</si>
  <si>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</si>
  <si>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</si>
  <si>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</si>
  <si>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</si>
  <si>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</si>
  <si>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</si>
  <si>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</si>
  <si>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</si>
  <si>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</si>
  <si>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</si>
  <si>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</si>
  <si>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</si>
  <si>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</si>
  <si>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</si>
  <si>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</si>
  <si>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</si>
  <si>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</si>
  <si>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</si>
  <si>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</si>
  <si>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</si>
  <si>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</si>
  <si>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</si>
  <si>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</si>
  <si>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</si>
  <si>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</si>
  <si>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</si>
  <si>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</si>
  <si>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</si>
  <si>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</si>
  <si>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</si>
  <si>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</si>
  <si>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</si>
  <si>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</si>
  <si>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</si>
  <si>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</si>
  <si>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</si>
  <si>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</si>
  <si>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</si>
  <si>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</si>
  <si>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</si>
  <si>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</si>
  <si>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</si>
  <si>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</si>
  <si>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</si>
  <si>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</si>
  <si>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</si>
  <si>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</si>
  <si>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</si>
  <si>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</si>
  <si>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</si>
  <si>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</si>
  <si>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</si>
  <si>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</si>
  <si>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</si>
  <si>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</si>
  <si>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</si>
  <si>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</si>
  <si>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</si>
  <si>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</si>
  <si>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</si>
  <si>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</si>
  <si>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</si>
  <si>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</si>
  <si>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</si>
  <si>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</si>
  <si>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</si>
  <si>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</si>
  <si>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</si>
  <si>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</si>
  <si>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</si>
  <si>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</si>
  <si>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</si>
  <si>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</si>
  <si>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</si>
  <si>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</si>
  <si>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</si>
  <si>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</si>
  <si>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</si>
  <si>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</si>
  <si>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</si>
  <si>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</si>
  <si>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</si>
  <si>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</si>
  <si>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</si>
  <si>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</si>
  <si>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</si>
  <si>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</si>
  <si>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</si>
  <si>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</si>
  <si>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</si>
  <si>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</si>
  <si>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</si>
  <si>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</si>
  <si>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</si>
  <si>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</si>
  <si>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Unit: 100 millions of YEN</t>
    <phoneticPr fontId="1"/>
  </si>
  <si>
    <t>3.</t>
    <phoneticPr fontId="1"/>
  </si>
  <si>
    <t>4.</t>
    <phoneticPr fontId="1"/>
  </si>
  <si>
    <t>-</t>
  </si>
  <si>
    <t>1.</t>
    <phoneticPr fontId="1"/>
  </si>
  <si>
    <t>2.</t>
    <phoneticPr fontId="1"/>
  </si>
  <si>
    <t>Consolidated number of subsidiaries and affiliates</t>
    <phoneticPr fontId="1"/>
  </si>
  <si>
    <t>Other business(HAGLÖFS)</t>
    <phoneticPr fontId="1"/>
  </si>
  <si>
    <t>Others</t>
    <phoneticPr fontId="1"/>
  </si>
  <si>
    <t>-</t>
    <phoneticPr fontId="1"/>
  </si>
  <si>
    <t>Other regions</t>
    <phoneticPr fontId="1"/>
  </si>
  <si>
    <t>日本語</t>
  </si>
  <si>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</si>
  <si>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</si>
  <si>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</si>
  <si>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</si>
  <si>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</si>
  <si>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rPr>
        <sz val="7"/>
        <color rgb="FF000062"/>
        <rFont val="Noto Sans CJK JP Regular"/>
        <family val="2"/>
        <charset val="128"/>
      </rPr>
      <t>カテゴリー別業績推移</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</si>
  <si>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</si>
  <si>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</si>
  <si>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</si>
  <si>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</si>
  <si>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</si>
  <si>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</si>
  <si>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</si>
  <si>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</si>
  <si>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</si>
  <si>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</si>
  <si>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</si>
  <si>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</si>
  <si>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</si>
  <si>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</si>
  <si>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</si>
  <si>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</si>
  <si>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</si>
  <si>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</si>
  <si>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</si>
  <si>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</si>
  <si>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</si>
  <si>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</si>
  <si>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</si>
  <si>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</si>
  <si>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</si>
  <si>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</si>
  <si>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</si>
  <si>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</si>
  <si>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</si>
  <si>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</si>
  <si>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</si>
  <si>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</si>
  <si>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</si>
  <si>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</si>
  <si>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</si>
  <si>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</si>
  <si>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</si>
  <si>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</si>
  <si>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</si>
  <si>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</si>
  <si>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</si>
  <si>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</si>
  <si>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</si>
  <si>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</si>
  <si>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</si>
  <si>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</si>
  <si>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</si>
  <si>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</si>
  <si>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</si>
  <si>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</si>
  <si>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</si>
  <si>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</si>
  <si>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</si>
  <si>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</si>
  <si>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</si>
  <si>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</si>
  <si>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</si>
  <si>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</si>
  <si>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</si>
  <si>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</si>
  <si>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</si>
  <si>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</si>
  <si>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</si>
  <si>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</si>
  <si>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</si>
  <si>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</si>
  <si>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</si>
  <si>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</si>
  <si>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</si>
  <si>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</si>
  <si>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</si>
  <si>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</si>
  <si>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</si>
  <si>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</si>
  <si>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</si>
  <si>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</si>
  <si>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</si>
  <si>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</si>
  <si>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</si>
  <si>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</si>
  <si>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</si>
  <si>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</si>
  <si>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</si>
  <si>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</si>
  <si>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</si>
  <si>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</si>
  <si>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</si>
  <si>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</si>
  <si>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</si>
  <si>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</si>
  <si>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</si>
  <si>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</si>
  <si>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</si>
  <si>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</si>
  <si>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</si>
  <si>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</si>
  <si>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</si>
  <si>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</si>
  <si>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</si>
  <si>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</si>
  <si>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</si>
  <si>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</si>
  <si>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</si>
  <si>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</si>
  <si>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</si>
  <si>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</si>
  <si>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</si>
  <si>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</si>
  <si>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</si>
  <si>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</si>
  <si>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</si>
  <si>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</si>
  <si>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</si>
  <si>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</si>
  <si>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</si>
  <si>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</si>
  <si>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</si>
  <si>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</si>
  <si>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</si>
  <si>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</si>
  <si>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</si>
  <si>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</si>
  <si>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</si>
  <si>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</si>
  <si>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</si>
  <si>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</si>
  <si>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</si>
  <si>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</si>
  <si>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</si>
  <si>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</si>
  <si>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</si>
  <si>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</si>
  <si>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</si>
  <si>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</si>
  <si>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</si>
  <si>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</si>
  <si>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</si>
  <si>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</si>
  <si>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</si>
  <si>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</si>
  <si>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</si>
  <si>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</si>
  <si>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</si>
  <si>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</si>
  <si>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</si>
  <si>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</si>
  <si>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</si>
  <si>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</si>
  <si>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</si>
  <si>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</si>
  <si>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</si>
  <si>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</si>
  <si>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</si>
  <si>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</si>
  <si>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</si>
  <si>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</si>
  <si>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</si>
  <si>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</si>
  <si>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</si>
  <si>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</si>
  <si>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</si>
  <si>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</si>
  <si>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</si>
  <si>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</si>
  <si>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</si>
  <si>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</si>
  <si>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</si>
  <si>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</si>
  <si>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</si>
  <si>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</si>
  <si>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</si>
  <si>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</si>
  <si>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</si>
  <si>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</si>
  <si>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</si>
  <si>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</si>
  <si>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</si>
  <si>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</si>
  <si>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</si>
  <si>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</si>
  <si>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</si>
  <si>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</si>
  <si>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</si>
  <si>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</si>
  <si>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</si>
  <si>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</si>
  <si>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</si>
  <si>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</si>
  <si>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</si>
  <si>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</si>
  <si>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</si>
  <si>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</si>
  <si>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</si>
  <si>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</si>
  <si>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</si>
  <si>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</si>
  <si>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</si>
  <si>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</si>
  <si>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</si>
  <si>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</si>
  <si>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</si>
  <si>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</si>
  <si>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</si>
  <si>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</si>
  <si>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</si>
  <si>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</si>
  <si>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</si>
  <si>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</si>
  <si>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</si>
  <si>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</si>
  <si>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</si>
  <si>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</si>
  <si>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</si>
  <si>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</si>
  <si>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</si>
  <si>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</si>
  <si>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</si>
  <si>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</si>
  <si>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</si>
  <si>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</si>
  <si>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</si>
  <si>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</si>
  <si>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</si>
  <si>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</si>
  <si>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</si>
  <si>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</si>
  <si>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</si>
  <si>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</si>
  <si>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</si>
  <si>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</si>
  <si>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</si>
  <si>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</si>
  <si>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</si>
  <si>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</si>
  <si>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</si>
  <si>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</si>
  <si>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</si>
  <si>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</si>
  <si>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</si>
  <si>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</si>
  <si>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</si>
  <si>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</si>
  <si>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</si>
  <si>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</si>
  <si>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</si>
  <si>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</si>
  <si>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</si>
  <si>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</si>
  <si>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</si>
  <si>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</si>
  <si>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</si>
  <si>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</si>
  <si>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</si>
  <si>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</si>
  <si>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</si>
  <si>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</si>
  <si>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</si>
  <si>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</si>
  <si>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</si>
  <si>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</si>
  <si>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</si>
  <si>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</si>
  <si>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</si>
  <si>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</si>
  <si>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</si>
  <si>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t>言語を選択してください / 
Select Language　→</t>
    <rPh sb="0" eb="2">
      <t>ゲンゴ</t>
    </rPh>
    <rPh sb="3" eb="5">
      <t>センタク</t>
    </rPh>
    <phoneticPr fontId="1"/>
  </si>
  <si>
    <t>親会社株主に帰属する当期純利益</t>
    <phoneticPr fontId="1"/>
  </si>
  <si>
    <t>-</t>
    <phoneticPr fontId="1"/>
  </si>
  <si>
    <t>14.1倍</t>
    <rPh sb="4" eb="5">
      <t>バイ</t>
    </rPh>
    <phoneticPr fontId="1"/>
  </si>
  <si>
    <t>21.7倍</t>
    <rPh sb="4" eb="5">
      <t>バイ</t>
    </rPh>
    <phoneticPr fontId="1"/>
  </si>
  <si>
    <t>23.9倍</t>
    <rPh sb="4" eb="5">
      <t>バイ</t>
    </rPh>
    <phoneticPr fontId="1"/>
  </si>
  <si>
    <t>24.7倍</t>
    <rPh sb="4" eb="5">
      <t>バイ</t>
    </rPh>
    <phoneticPr fontId="1"/>
  </si>
  <si>
    <t>46.8倍</t>
    <rPh sb="4" eb="5">
      <t>バイ</t>
    </rPh>
    <phoneticPr fontId="1"/>
  </si>
  <si>
    <t>28.5倍</t>
    <rPh sb="4" eb="5">
      <t>バイ</t>
    </rPh>
    <phoneticPr fontId="1"/>
  </si>
  <si>
    <t>26.3倍</t>
    <rPh sb="4" eb="5">
      <t>バイ</t>
    </rPh>
    <phoneticPr fontId="1"/>
  </si>
  <si>
    <t>47.9倍</t>
    <rPh sb="4" eb="5">
      <t>バイ</t>
    </rPh>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</si>
  <si>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1</t>
    </r>
    <phoneticPr fontId="1"/>
  </si>
  <si>
    <r>
      <t>FY14 *</t>
    </r>
    <r>
      <rPr>
        <vertAlign val="superscript"/>
        <sz val="7"/>
        <color rgb="FF000062"/>
        <rFont val="Graphik Regular"/>
        <family val="2"/>
      </rPr>
      <t>1</t>
    </r>
    <phoneticPr fontId="1"/>
  </si>
  <si>
    <t>*2</t>
    <phoneticPr fontId="1"/>
  </si>
  <si>
    <t>*1</t>
    <phoneticPr fontId="1"/>
  </si>
  <si>
    <r>
      <t>2021</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</si>
  <si>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t>FY21</t>
    <phoneticPr fontId="1"/>
  </si>
  <si>
    <t>財務指標</t>
    <rPh sb="2" eb="4">
      <t>シヒョウ</t>
    </rPh>
    <phoneticPr fontId="1"/>
  </si>
  <si>
    <r>
      <t>ROA(</t>
    </r>
    <r>
      <rPr>
        <sz val="7"/>
        <color rgb="FF000062"/>
        <rFont val="ＭＳ Ｐゴシック"/>
        <family val="3"/>
        <charset val="128"/>
      </rPr>
      <t>総資産当期純利益率</t>
    </r>
    <r>
      <rPr>
        <sz val="7"/>
        <color rgb="FF000062"/>
        <rFont val="Graphik Regular"/>
        <family val="2"/>
      </rPr>
      <t>)</t>
    </r>
    <rPh sb="4" eb="7">
      <t>ソウシサン</t>
    </rPh>
    <rPh sb="7" eb="9">
      <t>トウキ</t>
    </rPh>
    <rPh sb="9" eb="12">
      <t>ジュンリエキ</t>
    </rPh>
    <rPh sb="12" eb="13">
      <t>リツ</t>
    </rPh>
    <phoneticPr fontId="1"/>
  </si>
  <si>
    <r>
      <t>ROE(</t>
    </r>
    <r>
      <rPr>
        <sz val="7"/>
        <color rgb="FF000062"/>
        <rFont val="Noto Sans CJK JP Regular"/>
        <family val="2"/>
        <charset val="128"/>
      </rPr>
      <t>自己資本当期純利益率</t>
    </r>
    <r>
      <rPr>
        <sz val="7"/>
        <color rgb="FF000062"/>
        <rFont val="Graphik Regular"/>
        <family val="2"/>
      </rPr>
      <t>)</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</si>
  <si>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*2</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</si>
  <si>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</si>
  <si>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r>
      <t>2020</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</si>
  <si>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t>FY20</t>
    <phoneticPr fontId="1"/>
  </si>
  <si>
    <r>
      <t xml:space="preserve">FY19 </t>
    </r>
    <r>
      <rPr>
        <vertAlign val="superscript"/>
        <sz val="7"/>
        <color rgb="FF000062"/>
        <rFont val="Graphik Regular"/>
        <family val="2"/>
      </rPr>
      <t>*2</t>
    </r>
    <phoneticPr fontId="1"/>
  </si>
  <si>
    <r>
      <t>2021</t>
    </r>
    <r>
      <rPr>
        <b/>
        <sz val="7"/>
        <color rgb="FF000062"/>
        <rFont val="Noto Sans CJK JP Black"/>
        <family val="2"/>
        <charset val="128"/>
      </rPr>
      <t>年</t>
    </r>
    <r>
      <rPr>
        <b/>
        <sz val="7"/>
        <color rgb="FF000062"/>
        <rFont val="Graphik Regular"/>
        <family val="2"/>
      </rPr>
      <t>12</t>
    </r>
    <r>
      <rPr>
        <b/>
        <sz val="7"/>
        <color rgb="FF000062"/>
        <rFont val="Noto Sans CJK JP Black"/>
        <family val="2"/>
        <charset val="128"/>
      </rPr>
      <t>月期</t>
    </r>
    <rPh sb="4" eb="5">
      <t>ネン</t>
    </rPh>
    <rPh sb="7" eb="9">
      <t>ガツキ</t>
    </rPh>
    <phoneticPr fontId="1"/>
  </si>
  <si>
    <r>
      <t>FY2021</t>
    </r>
    <r>
      <rPr>
        <b/>
        <sz val="7"/>
        <color rgb="FF000062"/>
        <rFont val="ＭＳ Ｐゴシック"/>
        <family val="3"/>
        <charset val="128"/>
      </rPr>
      <t>　</t>
    </r>
    <phoneticPr fontId="1"/>
  </si>
  <si>
    <t>その他の指標</t>
    <rPh sb="2" eb="3">
      <t>ホカ</t>
    </rPh>
    <rPh sb="4" eb="6">
      <t>シヒョウ</t>
    </rPh>
    <phoneticPr fontId="1"/>
  </si>
  <si>
    <t>その他</t>
    <rPh sb="2" eb="3">
      <t>タ</t>
    </rPh>
    <phoneticPr fontId="1"/>
  </si>
  <si>
    <t>Other</t>
  </si>
  <si>
    <t>Financial Index</t>
    <phoneticPr fontId="1"/>
  </si>
  <si>
    <t>Other Index</t>
    <phoneticPr fontId="1"/>
  </si>
  <si>
    <t>Return on Assets</t>
    <phoneticPr fontId="1"/>
  </si>
  <si>
    <t>Return on Equity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</si>
</sst>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2">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7"/>
      <color rgb="FF000062"/>
      <name val="Noto Sans CJK JP Regular"/>
      <family val="2"/>
      <charset val="128"/>
    </font>
    <font>
      <sz val="11"/>
      <color theme="1"/>
      <name val="ＭＳ Ｐゴシック"/>
      <family val="2"/>
      <charset val="128"/>
      <scheme val="minor"/>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b/>
      <sz val="10"/>
      <color rgb="FF000062"/>
      <name val="Meiryo UI"/>
      <family val="3"/>
      <charset val="128"/>
    </font>
    <font>
      <sz val="11"/>
      <color rgb="FF000062"/>
      <name val="Meiryo UI"/>
      <family val="3"/>
      <charset val="128"/>
    </font>
    <font>
      <sz val="9"/>
      <color rgb="FF000062"/>
      <name val="Meiryo UI"/>
      <family val="3"/>
      <charset val="128"/>
    </font>
    <font>
      <sz val="10"/>
      <color rgb="FF000062"/>
      <name val="Meiryo UI"/>
      <family val="3"/>
      <charset val="128"/>
    </font>
    <font>
      <sz val="8"/>
      <color rgb="FF000062"/>
      <name val="Meiryo UI"/>
      <family val="3"/>
      <charset val="128"/>
    </font>
    <font>
      <sz val="7"/>
      <color rgb="FF000062"/>
      <name val="Meiryo UI"/>
      <family val="3"/>
      <charset val="128"/>
    </font>
    <font>
      <sz val="6"/>
      <color rgb="FF000062"/>
      <name val="Meiryo UI"/>
      <family val="3"/>
      <charset val="128"/>
    </font>
    <font>
      <vertAlign val="superscript"/>
      <sz val="7"/>
      <color rgb="FF000062"/>
      <name val="Graphik Regular"/>
      <family val="2"/>
    </font>
    <font>
      <sz val="7"/>
      <color rgb="FF000062"/>
      <name val="Graphik Regular"/>
    </font>
    <font>
      <b/>
      <sz val="7"/>
      <color rgb="FF000062"/>
      <name val="Noto Sans CJK JP Black"/>
      <family val="2"/>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00BBDC"/>
        <bgColor indexed="64"/>
      </patternFill>
    </fill>
  </fills>
  <borders count="30">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right style="thin">
        <color rgb="FF00BBDC"/>
      </right>
      <top style="thin">
        <color rgb="FF00BBDC"/>
      </top>
      <bottom style="hair">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hair">
        <color rgb="FF00BBDC"/>
      </left>
      <right/>
      <top style="thin">
        <color rgb="FF00BBDC"/>
      </top>
      <bottom/>
      <diagonal/>
    </border>
    <border>
      <left/>
      <right style="hair">
        <color rgb="FF00BBDC"/>
      </right>
      <top style="thin">
        <color rgb="FF00BBDC"/>
      </top>
      <bottom/>
      <diagonal/>
    </border>
    <border>
      <left/>
      <right style="thin">
        <color rgb="FF00BBDC"/>
      </right>
      <top style="hair">
        <color rgb="FF00BBDC"/>
      </top>
      <bottom style="thin">
        <color rgb="FF00BBDC"/>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7" fillId="0" borderId="0" xfId="0" applyFont="1">
      <alignment vertical="center"/>
    </xf>
    <xf numFmtId="0" fontId="7"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7"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Fill="1" applyBorder="1" applyAlignment="1">
      <alignment horizontal="center"/>
    </xf>
    <xf numFmtId="0" fontId="13" fillId="0" borderId="0" xfId="0" applyFont="1" applyFill="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lignment vertical="center"/>
    </xf>
    <xf numFmtId="49" fontId="13" fillId="0" borderId="1" xfId="0" applyNumberFormat="1" applyFont="1" applyFill="1" applyBorder="1">
      <alignment vertical="center"/>
    </xf>
    <xf numFmtId="0" fontId="13" fillId="0" borderId="1" xfId="0" applyFont="1" applyFill="1" applyBorder="1" applyAlignment="1">
      <alignment horizontal="left" vertical="center"/>
    </xf>
    <xf numFmtId="0" fontId="13" fillId="0" borderId="1" xfId="0" applyFont="1" applyFill="1" applyBorder="1">
      <alignment vertical="center"/>
    </xf>
    <xf numFmtId="38" fontId="14" fillId="0" borderId="1" xfId="0" applyNumberFormat="1" applyFont="1" applyFill="1" applyBorder="1">
      <alignment vertical="center"/>
    </xf>
    <xf numFmtId="0" fontId="16" fillId="0" borderId="1"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4" fillId="0" borderId="0" xfId="0" applyFont="1" applyFill="1" applyBorder="1">
      <alignment vertical="center"/>
    </xf>
    <xf numFmtId="0" fontId="16" fillId="0" borderId="2" xfId="0" applyFont="1" applyFill="1" applyBorder="1">
      <alignment vertical="center"/>
    </xf>
    <xf numFmtId="0" fontId="16" fillId="5"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6" fillId="5" borderId="0"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vertical="top"/>
    </xf>
    <xf numFmtId="0" fontId="13" fillId="0" borderId="1" xfId="0"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1" xfId="0" applyNumberFormat="1" applyFont="1" applyBorder="1">
      <alignment vertical="center"/>
    </xf>
    <xf numFmtId="0" fontId="13" fillId="0" borderId="1" xfId="0" applyFont="1" applyBorder="1">
      <alignment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0" xfId="0" applyFont="1">
      <alignment vertical="center"/>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5" borderId="2" xfId="0" applyFont="1" applyFill="1" applyBorder="1" applyAlignment="1">
      <alignment vertical="center"/>
    </xf>
    <xf numFmtId="0" fontId="13"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0" xfId="0" applyFont="1" applyFill="1" applyBorder="1" applyAlignment="1">
      <alignment vertical="center"/>
    </xf>
    <xf numFmtId="0" fontId="16" fillId="0" borderId="9" xfId="0" applyFont="1" applyFill="1" applyBorder="1" applyAlignment="1">
      <alignment horizontal="right" vertical="center"/>
    </xf>
    <xf numFmtId="38" fontId="16" fillId="0" borderId="9" xfId="0" applyNumberFormat="1" applyFont="1" applyFill="1" applyBorder="1">
      <alignment vertical="center"/>
    </xf>
    <xf numFmtId="38" fontId="16" fillId="0" borderId="14" xfId="0" applyNumberFormat="1" applyFont="1" applyFill="1" applyBorder="1">
      <alignment vertical="center"/>
    </xf>
    <xf numFmtId="38" fontId="16" fillId="0" borderId="8" xfId="0" applyNumberFormat="1" applyFont="1" applyFill="1" applyBorder="1">
      <alignment vertical="center"/>
    </xf>
    <xf numFmtId="0" fontId="15" fillId="5" borderId="0" xfId="0" applyFont="1" applyFill="1" applyBorder="1" applyAlignment="1">
      <alignment vertical="center"/>
    </xf>
    <xf numFmtId="0" fontId="16" fillId="5" borderId="9" xfId="0" applyFont="1" applyFill="1" applyBorder="1" applyAlignment="1">
      <alignment horizontal="right" vertical="center"/>
    </xf>
    <xf numFmtId="38" fontId="16" fillId="5" borderId="9" xfId="0" applyNumberFormat="1" applyFont="1" applyFill="1" applyBorder="1">
      <alignment vertical="center"/>
    </xf>
    <xf numFmtId="38" fontId="16" fillId="5" borderId="14" xfId="0" applyNumberFormat="1" applyFont="1" applyFill="1" applyBorder="1">
      <alignment vertical="center"/>
    </xf>
    <xf numFmtId="3" fontId="16" fillId="5" borderId="14" xfId="0" applyNumberFormat="1" applyFont="1" applyFill="1" applyBorder="1">
      <alignment vertical="center"/>
    </xf>
    <xf numFmtId="3" fontId="16" fillId="5" borderId="8" xfId="0" applyNumberFormat="1" applyFont="1" applyFill="1" applyBorder="1">
      <alignment vertical="center"/>
    </xf>
    <xf numFmtId="0" fontId="13" fillId="0" borderId="0" xfId="0" applyFont="1" applyBorder="1">
      <alignment vertical="center"/>
    </xf>
    <xf numFmtId="0" fontId="15" fillId="0" borderId="1" xfId="0" applyFont="1" applyFill="1" applyBorder="1" applyAlignment="1">
      <alignment vertical="center"/>
    </xf>
    <xf numFmtId="0" fontId="16" fillId="0" borderId="7" xfId="0" applyFont="1" applyFill="1" applyBorder="1" applyAlignment="1">
      <alignment horizontal="right" vertical="center"/>
    </xf>
    <xf numFmtId="176" fontId="16" fillId="0" borderId="7" xfId="2" applyNumberFormat="1" applyFont="1" applyFill="1" applyBorder="1">
      <alignment vertical="center"/>
    </xf>
    <xf numFmtId="176" fontId="16" fillId="0" borderId="15" xfId="2" applyNumberFormat="1" applyFont="1" applyFill="1" applyBorder="1">
      <alignment vertical="center"/>
    </xf>
    <xf numFmtId="176" fontId="16" fillId="0" borderId="6" xfId="2" applyNumberFormat="1" applyFont="1" applyFill="1" applyBorder="1">
      <alignment vertical="center"/>
    </xf>
    <xf numFmtId="0" fontId="16" fillId="5" borderId="0" xfId="0" applyFont="1" applyFill="1" applyBorder="1" applyAlignment="1">
      <alignment horizontal="left" vertical="center"/>
    </xf>
    <xf numFmtId="0" fontId="16" fillId="5" borderId="9" xfId="0" applyFont="1" applyFill="1" applyBorder="1">
      <alignment vertical="center"/>
    </xf>
    <xf numFmtId="0" fontId="16" fillId="5" borderId="14" xfId="0" applyFont="1" applyFill="1" applyBorder="1">
      <alignment vertical="center"/>
    </xf>
    <xf numFmtId="0" fontId="16" fillId="5" borderId="8" xfId="0" applyFont="1" applyFill="1" applyBorder="1">
      <alignment vertical="center"/>
    </xf>
    <xf numFmtId="0" fontId="16" fillId="0" borderId="0" xfId="0" applyFont="1" applyBorder="1">
      <alignment vertical="center"/>
    </xf>
    <xf numFmtId="0" fontId="16" fillId="0" borderId="0" xfId="0" applyFont="1">
      <alignment vertical="center"/>
    </xf>
    <xf numFmtId="0" fontId="13" fillId="5" borderId="0" xfId="0" applyFont="1" applyFill="1" applyBorder="1">
      <alignment vertical="center"/>
    </xf>
    <xf numFmtId="176" fontId="16" fillId="0" borderId="9" xfId="2" applyNumberFormat="1" applyFont="1" applyFill="1" applyBorder="1">
      <alignment vertical="center"/>
    </xf>
    <xf numFmtId="176" fontId="16" fillId="0" borderId="14" xfId="2" applyNumberFormat="1" applyFont="1" applyFill="1" applyBorder="1">
      <alignment vertical="center"/>
    </xf>
    <xf numFmtId="176" fontId="16" fillId="0" borderId="8" xfId="2" applyNumberFormat="1" applyFont="1" applyFill="1" applyBorder="1">
      <alignment vertical="center"/>
    </xf>
    <xf numFmtId="0" fontId="16" fillId="5" borderId="2" xfId="0" applyFont="1" applyFill="1" applyBorder="1" applyAlignment="1">
      <alignment horizontal="left" vertical="center"/>
    </xf>
    <xf numFmtId="0" fontId="16" fillId="5" borderId="5" xfId="0" applyFont="1" applyFill="1" applyBorder="1">
      <alignment vertical="center"/>
    </xf>
    <xf numFmtId="0" fontId="16" fillId="5" borderId="13" xfId="0" applyFont="1" applyFill="1" applyBorder="1">
      <alignment vertical="center"/>
    </xf>
    <xf numFmtId="0" fontId="16" fillId="5" borderId="4" xfId="0" applyFont="1" applyFill="1" applyBorder="1">
      <alignment vertical="center"/>
    </xf>
    <xf numFmtId="0" fontId="16" fillId="0" borderId="14" xfId="0" applyFont="1" applyFill="1" applyBorder="1" applyAlignment="1">
      <alignment horizontal="center" vertical="center"/>
    </xf>
    <xf numFmtId="0" fontId="16" fillId="5" borderId="14" xfId="0" applyFont="1" applyFill="1" applyBorder="1" applyAlignment="1">
      <alignment horizontal="center" vertical="center"/>
    </xf>
    <xf numFmtId="0" fontId="16" fillId="0" borderId="15" xfId="0" applyFont="1" applyFill="1" applyBorder="1" applyAlignment="1">
      <alignment horizontal="center" vertical="center"/>
    </xf>
    <xf numFmtId="38" fontId="16" fillId="5" borderId="8" xfId="0" applyNumberFormat="1" applyFont="1" applyFill="1" applyBorder="1">
      <alignment vertical="center"/>
    </xf>
    <xf numFmtId="0" fontId="17" fillId="5" borderId="8"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5" borderId="0" xfId="0" applyFont="1" applyFill="1" applyBorder="1">
      <alignment vertical="center"/>
    </xf>
    <xf numFmtId="0" fontId="16" fillId="5"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5" borderId="8" xfId="0" applyFont="1" applyFill="1" applyBorder="1" applyAlignment="1">
      <alignment horizontal="center" vertical="center"/>
    </xf>
    <xf numFmtId="0" fontId="16" fillId="0" borderId="6" xfId="0" applyFont="1" applyFill="1" applyBorder="1" applyAlignment="1">
      <alignment horizontal="center" vertical="center"/>
    </xf>
    <xf numFmtId="38" fontId="16" fillId="0" borderId="14" xfId="1" applyFont="1" applyFill="1" applyBorder="1" applyAlignment="1">
      <alignment vertical="center"/>
    </xf>
    <xf numFmtId="38" fontId="16" fillId="5" borderId="14" xfId="1" applyFont="1" applyFill="1" applyBorder="1" applyAlignment="1">
      <alignment vertical="center"/>
    </xf>
    <xf numFmtId="176" fontId="16" fillId="0" borderId="14" xfId="2" applyNumberFormat="1" applyFont="1" applyFill="1" applyBorder="1" applyAlignment="1">
      <alignment vertical="center"/>
    </xf>
    <xf numFmtId="38" fontId="16" fillId="0" borderId="9" xfId="1" applyFont="1" applyFill="1" applyBorder="1" applyAlignment="1">
      <alignment vertical="center"/>
    </xf>
    <xf numFmtId="38" fontId="16" fillId="5" borderId="9" xfId="1" applyFont="1" applyFill="1" applyBorder="1" applyAlignment="1">
      <alignment vertical="center"/>
    </xf>
    <xf numFmtId="176" fontId="16" fillId="0" borderId="7" xfId="2" applyNumberFormat="1" applyFont="1" applyFill="1" applyBorder="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Border="1">
      <alignmen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49" fontId="13" fillId="0" borderId="0" xfId="0" applyNumberFormat="1" applyFont="1" applyFill="1" applyBorder="1" applyAlignment="1">
      <alignment vertical="center"/>
    </xf>
    <xf numFmtId="0" fontId="15" fillId="0" borderId="11" xfId="0" applyFont="1" applyFill="1" applyBorder="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7" fillId="5" borderId="2" xfId="0" applyFont="1" applyFill="1" applyBorder="1" applyAlignment="1">
      <alignment horizontal="center" vertical="center" wrapText="1"/>
    </xf>
    <xf numFmtId="7" fontId="16" fillId="0" borderId="14" xfId="0" applyNumberFormat="1" applyFont="1" applyFill="1" applyBorder="1" applyAlignment="1">
      <alignment horizontal="right" vertical="center" wrapText="1"/>
    </xf>
    <xf numFmtId="7" fontId="16" fillId="0" borderId="0" xfId="0" applyNumberFormat="1" applyFont="1" applyFill="1" applyBorder="1" applyAlignment="1">
      <alignment horizontal="right" vertical="center" wrapText="1"/>
    </xf>
    <xf numFmtId="7" fontId="16" fillId="0" borderId="8" xfId="0" applyNumberFormat="1" applyFont="1" applyFill="1" applyBorder="1" applyAlignment="1">
      <alignment horizontal="right" vertical="center" wrapText="1"/>
    </xf>
    <xf numFmtId="7" fontId="16" fillId="5" borderId="14" xfId="0" applyNumberFormat="1" applyFont="1" applyFill="1" applyBorder="1" applyAlignment="1">
      <alignment horizontal="right" vertical="center"/>
    </xf>
    <xf numFmtId="7" fontId="16" fillId="5" borderId="0" xfId="0" applyNumberFormat="1" applyFont="1" applyFill="1" applyBorder="1" applyAlignment="1">
      <alignment horizontal="right" vertical="center"/>
    </xf>
    <xf numFmtId="7" fontId="16" fillId="5" borderId="8" xfId="0" applyNumberFormat="1" applyFont="1" applyFill="1" applyBorder="1" applyAlignment="1">
      <alignment horizontal="right" vertical="center"/>
    </xf>
    <xf numFmtId="178" fontId="16" fillId="0" borderId="14" xfId="0" applyNumberFormat="1" applyFont="1" applyFill="1" applyBorder="1" applyAlignment="1">
      <alignment vertical="center"/>
    </xf>
    <xf numFmtId="178" fontId="16" fillId="0" borderId="0" xfId="0" applyNumberFormat="1" applyFont="1" applyFill="1" applyBorder="1" applyAlignment="1">
      <alignment vertical="center"/>
    </xf>
    <xf numFmtId="178" fontId="16" fillId="0" borderId="8" xfId="0" applyNumberFormat="1" applyFont="1" applyFill="1" applyBorder="1" applyAlignment="1">
      <alignment vertical="center"/>
    </xf>
    <xf numFmtId="178" fontId="16" fillId="5" borderId="14" xfId="0" applyNumberFormat="1" applyFont="1" applyFill="1" applyBorder="1" applyAlignment="1">
      <alignment vertical="center"/>
    </xf>
    <xf numFmtId="178" fontId="16" fillId="5" borderId="0" xfId="0" applyNumberFormat="1" applyFont="1" applyFill="1" applyBorder="1" applyAlignment="1">
      <alignment vertical="center"/>
    </xf>
    <xf numFmtId="178" fontId="16" fillId="5" borderId="8" xfId="0" applyNumberFormat="1" applyFont="1" applyFill="1" applyBorder="1" applyAlignment="1">
      <alignment vertical="center"/>
    </xf>
    <xf numFmtId="0" fontId="17" fillId="5" borderId="5" xfId="0" applyFont="1" applyFill="1" applyBorder="1" applyAlignment="1">
      <alignment vertical="center"/>
    </xf>
    <xf numFmtId="38" fontId="16" fillId="5" borderId="0" xfId="1" applyFont="1" applyFill="1" applyBorder="1" applyAlignment="1">
      <alignment vertical="center"/>
    </xf>
    <xf numFmtId="38" fontId="16" fillId="5" borderId="8" xfId="1" applyFont="1" applyFill="1" applyBorder="1" applyAlignment="1">
      <alignment vertical="center"/>
    </xf>
    <xf numFmtId="0" fontId="16" fillId="0" borderId="0" xfId="0" applyFont="1" applyBorder="1" applyAlignment="1">
      <alignment horizontal="left" vertical="center"/>
    </xf>
    <xf numFmtId="0" fontId="17" fillId="0" borderId="5" xfId="0" applyFont="1" applyFill="1" applyBorder="1" applyAlignment="1">
      <alignment vertical="center"/>
    </xf>
    <xf numFmtId="0" fontId="16" fillId="0" borderId="15" xfId="0" applyFont="1" applyFill="1" applyBorder="1" applyAlignment="1">
      <alignment horizontal="right" vertical="center"/>
    </xf>
    <xf numFmtId="176" fontId="16" fillId="0" borderId="1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15" xfId="2" applyNumberFormat="1" applyFont="1" applyFill="1" applyBorder="1" applyAlignment="1">
      <alignment vertical="center"/>
    </xf>
    <xf numFmtId="176" fontId="16" fillId="0" borderId="0" xfId="2" applyNumberFormat="1" applyFont="1" applyFill="1" applyBorder="1" applyAlignment="1">
      <alignment horizontal="right" vertical="center"/>
    </xf>
    <xf numFmtId="0" fontId="4" fillId="0" borderId="0" xfId="0" applyFont="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38" fontId="16" fillId="0" borderId="8" xfId="1" applyFont="1" applyFill="1" applyBorder="1" applyAlignment="1">
      <alignment vertical="center"/>
    </xf>
    <xf numFmtId="38" fontId="16" fillId="0" borderId="0" xfId="1" applyFont="1" applyFill="1" applyBorder="1" applyAlignment="1">
      <alignment vertical="center"/>
    </xf>
    <xf numFmtId="0" fontId="16" fillId="0" borderId="0"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0" xfId="0" applyFont="1" applyFill="1" applyBorder="1" applyAlignment="1">
      <alignment vertical="center"/>
    </xf>
    <xf numFmtId="178" fontId="16" fillId="5" borderId="8" xfId="0" applyNumberFormat="1" applyFont="1" applyFill="1" applyBorder="1" applyAlignment="1">
      <alignment horizontal="right" vertical="center"/>
    </xf>
    <xf numFmtId="7" fontId="16" fillId="5" borderId="15" xfId="0" applyNumberFormat="1" applyFont="1" applyFill="1" applyBorder="1" applyAlignment="1">
      <alignment vertical="center"/>
    </xf>
    <xf numFmtId="7" fontId="16" fillId="5" borderId="1" xfId="0" applyNumberFormat="1" applyFont="1" applyFill="1" applyBorder="1" applyAlignment="1">
      <alignment vertical="center"/>
    </xf>
    <xf numFmtId="7" fontId="16" fillId="5" borderId="6" xfId="0" applyNumberFormat="1" applyFont="1" applyFill="1" applyBorder="1" applyAlignment="1">
      <alignment vertical="center"/>
    </xf>
    <xf numFmtId="0" fontId="16" fillId="0" borderId="14" xfId="0" applyFont="1" applyFill="1" applyBorder="1" applyAlignment="1">
      <alignment vertical="center"/>
    </xf>
    <xf numFmtId="0" fontId="16" fillId="0" borderId="8" xfId="0" applyFont="1" applyFill="1" applyBorder="1" applyAlignment="1">
      <alignment vertical="center"/>
    </xf>
    <xf numFmtId="179" fontId="16" fillId="5" borderId="14" xfId="0" applyNumberFormat="1" applyFont="1" applyFill="1" applyBorder="1" applyAlignment="1">
      <alignment vertical="center"/>
    </xf>
    <xf numFmtId="179" fontId="16" fillId="5" borderId="0" xfId="0" applyNumberFormat="1" applyFont="1" applyFill="1" applyBorder="1" applyAlignment="1">
      <alignment vertical="center"/>
    </xf>
    <xf numFmtId="179" fontId="16" fillId="5" borderId="8" xfId="0" applyNumberFormat="1" applyFont="1" applyFill="1" applyBorder="1" applyAlignment="1">
      <alignment vertical="center"/>
    </xf>
    <xf numFmtId="0" fontId="13" fillId="5" borderId="0" xfId="0" applyFont="1" applyFill="1">
      <alignment vertical="center"/>
    </xf>
    <xf numFmtId="0" fontId="16" fillId="5" borderId="13" xfId="0" applyFont="1" applyFill="1" applyBorder="1" applyAlignment="1">
      <alignment vertical="center"/>
    </xf>
    <xf numFmtId="0" fontId="16" fillId="5" borderId="4" xfId="0" applyFont="1" applyFill="1" applyBorder="1" applyAlignment="1">
      <alignment vertical="center"/>
    </xf>
    <xf numFmtId="0" fontId="13" fillId="6" borderId="0" xfId="0" applyFont="1" applyFill="1" applyBorder="1">
      <alignment vertical="center"/>
    </xf>
    <xf numFmtId="0" fontId="13" fillId="6" borderId="0" xfId="0" applyFont="1" applyFill="1">
      <alignment vertical="center"/>
    </xf>
    <xf numFmtId="0" fontId="16" fillId="6" borderId="14" xfId="0" applyFont="1" applyFill="1" applyBorder="1" applyAlignment="1">
      <alignment horizontal="right" vertical="center"/>
    </xf>
    <xf numFmtId="0" fontId="16" fillId="6" borderId="0" xfId="0" applyFont="1" applyFill="1" applyBorder="1" applyAlignment="1">
      <alignment horizontal="right" vertical="center"/>
    </xf>
    <xf numFmtId="0" fontId="16" fillId="6" borderId="14" xfId="0" applyFont="1" applyFill="1" applyBorder="1" applyAlignment="1">
      <alignment vertical="center"/>
    </xf>
    <xf numFmtId="0" fontId="16" fillId="6" borderId="0" xfId="0" applyFont="1" applyFill="1" applyBorder="1" applyAlignment="1">
      <alignment vertical="center"/>
    </xf>
    <xf numFmtId="0" fontId="16" fillId="6" borderId="8" xfId="0" applyFont="1" applyFill="1" applyBorder="1" applyAlignment="1">
      <alignment vertical="center"/>
    </xf>
    <xf numFmtId="178" fontId="16" fillId="5" borderId="14" xfId="0" applyNumberFormat="1" applyFont="1" applyFill="1" applyBorder="1" applyAlignment="1">
      <alignment horizontal="right" vertical="center"/>
    </xf>
    <xf numFmtId="178" fontId="16" fillId="5" borderId="0" xfId="0" applyNumberFormat="1" applyFont="1" applyFill="1" applyBorder="1" applyAlignment="1">
      <alignment horizontal="righ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5" borderId="8" xfId="2" applyNumberFormat="1" applyFont="1" applyFill="1" applyBorder="1" applyAlignment="1">
      <alignment vertical="center"/>
    </xf>
    <xf numFmtId="0" fontId="16" fillId="5" borderId="0" xfId="0" applyFont="1" applyFill="1" applyBorder="1" applyAlignment="1">
      <alignment horizontal="left" vertical="center"/>
    </xf>
    <xf numFmtId="0" fontId="16" fillId="0" borderId="0" xfId="0" applyFont="1" applyFill="1" applyBorder="1" applyAlignment="1">
      <alignment vertical="center"/>
    </xf>
    <xf numFmtId="0" fontId="16" fillId="0" borderId="1"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4" fillId="0" borderId="0" xfId="0" applyFont="1" applyAlignment="1">
      <alignment vertical="center"/>
    </xf>
    <xf numFmtId="0" fontId="3" fillId="0" borderId="0" xfId="0" applyFont="1" applyBorder="1">
      <alignment vertical="center"/>
    </xf>
    <xf numFmtId="0" fontId="20" fillId="0" borderId="0" xfId="0" applyFont="1" applyBorder="1">
      <alignment vertical="center"/>
    </xf>
    <xf numFmtId="38" fontId="16" fillId="0" borderId="14" xfId="0" applyNumberFormat="1" applyFont="1" applyFill="1" applyBorder="1" applyAlignment="1">
      <alignment vertical="center"/>
    </xf>
    <xf numFmtId="176" fontId="16" fillId="5" borderId="14" xfId="2" applyNumberFormat="1" applyFont="1" applyFill="1" applyBorder="1" applyAlignment="1">
      <alignment vertical="center"/>
    </xf>
    <xf numFmtId="178" fontId="16" fillId="7" borderId="14" xfId="0" applyNumberFormat="1" applyFont="1" applyFill="1" applyBorder="1" applyAlignment="1">
      <alignment vertical="center"/>
    </xf>
    <xf numFmtId="178" fontId="16" fillId="7" borderId="0" xfId="0" applyNumberFormat="1" applyFont="1" applyFill="1" applyBorder="1" applyAlignment="1">
      <alignment vertical="center"/>
    </xf>
    <xf numFmtId="178" fontId="16" fillId="7" borderId="8" xfId="0" applyNumberFormat="1" applyFont="1" applyFill="1" applyBorder="1" applyAlignment="1">
      <alignment vertical="center"/>
    </xf>
    <xf numFmtId="0" fontId="13" fillId="7" borderId="0" xfId="0" applyFont="1" applyFill="1" applyBorder="1">
      <alignment vertical="center"/>
    </xf>
    <xf numFmtId="0" fontId="13" fillId="7" borderId="0" xfId="0" applyFont="1" applyFill="1">
      <alignment vertical="center"/>
    </xf>
    <xf numFmtId="7" fontId="16" fillId="0" borderId="14" xfId="0" applyNumberFormat="1" applyFont="1" applyFill="1" applyBorder="1" applyAlignment="1">
      <alignment horizontal="right" vertical="center"/>
    </xf>
    <xf numFmtId="7" fontId="16" fillId="0" borderId="0" xfId="0" applyNumberFormat="1" applyFont="1" applyFill="1" applyBorder="1" applyAlignment="1">
      <alignment horizontal="right" vertical="center"/>
    </xf>
    <xf numFmtId="7" fontId="16" fillId="0" borderId="8"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1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3" fontId="16" fillId="0" borderId="8" xfId="0" applyNumberFormat="1" applyFont="1" applyFill="1" applyBorder="1" applyAlignment="1">
      <alignment vertical="center"/>
    </xf>
    <xf numFmtId="0" fontId="2" fillId="8" borderId="0" xfId="0" applyFont="1" applyFill="1" applyAlignment="1">
      <alignment vertical="center"/>
    </xf>
    <xf numFmtId="0" fontId="20" fillId="4" borderId="0" xfId="0" applyFont="1" applyFill="1" applyBorder="1" applyAlignment="1">
      <alignment vertical="center"/>
    </xf>
    <xf numFmtId="0" fontId="12" fillId="5" borderId="0" xfId="0" applyFont="1" applyFill="1" applyBorder="1" applyAlignment="1">
      <alignment horizontal="center" vertical="center"/>
    </xf>
    <xf numFmtId="177" fontId="16" fillId="5" borderId="6" xfId="0" applyNumberFormat="1" applyFont="1" applyFill="1" applyBorder="1" applyAlignment="1">
      <alignment vertical="center"/>
    </xf>
    <xf numFmtId="177" fontId="16" fillId="5" borderId="1" xfId="0" applyNumberFormat="1" applyFont="1" applyFill="1" applyBorder="1" applyAlignment="1">
      <alignment vertical="center"/>
    </xf>
    <xf numFmtId="177" fontId="16" fillId="5" borderId="23" xfId="0" applyNumberFormat="1" applyFont="1" applyFill="1" applyBorder="1" applyAlignment="1">
      <alignment vertical="center"/>
    </xf>
    <xf numFmtId="177" fontId="16" fillId="5" borderId="26" xfId="0" applyNumberFormat="1" applyFont="1" applyFill="1" applyBorder="1" applyAlignment="1">
      <alignment vertical="center"/>
    </xf>
    <xf numFmtId="177" fontId="16" fillId="5" borderId="26" xfId="0" applyNumberFormat="1" applyFont="1" applyFill="1" applyBorder="1" applyAlignment="1">
      <alignment horizontal="right" vertical="center"/>
    </xf>
    <xf numFmtId="177" fontId="16" fillId="5" borderId="1" xfId="0" applyNumberFormat="1" applyFont="1" applyFill="1" applyBorder="1" applyAlignment="1">
      <alignment horizontal="right" vertical="center"/>
    </xf>
    <xf numFmtId="177" fontId="16" fillId="5" borderId="4" xfId="0" applyNumberFormat="1" applyFont="1" applyFill="1" applyBorder="1" applyAlignment="1">
      <alignment vertical="center"/>
    </xf>
    <xf numFmtId="177" fontId="16" fillId="5" borderId="2" xfId="0" applyNumberFormat="1" applyFont="1" applyFill="1" applyBorder="1" applyAlignment="1">
      <alignment vertical="center"/>
    </xf>
    <xf numFmtId="177" fontId="16" fillId="5" borderId="28" xfId="0" applyNumberFormat="1" applyFont="1" applyFill="1" applyBorder="1" applyAlignment="1">
      <alignment vertical="center"/>
    </xf>
    <xf numFmtId="177" fontId="16" fillId="5" borderId="27" xfId="0" applyNumberFormat="1" applyFont="1" applyFill="1" applyBorder="1" applyAlignment="1">
      <alignment vertical="center"/>
    </xf>
    <xf numFmtId="177" fontId="16" fillId="0" borderId="8" xfId="0" applyNumberFormat="1" applyFont="1" applyFill="1" applyBorder="1" applyAlignment="1">
      <alignment vertical="center"/>
    </xf>
    <xf numFmtId="177" fontId="16" fillId="0" borderId="0" xfId="0" applyNumberFormat="1" applyFont="1" applyFill="1" applyBorder="1" applyAlignment="1">
      <alignment vertical="center"/>
    </xf>
    <xf numFmtId="177" fontId="16" fillId="0" borderId="22" xfId="0" applyNumberFormat="1" applyFont="1" applyFill="1" applyBorder="1" applyAlignment="1">
      <alignment vertical="center"/>
    </xf>
    <xf numFmtId="177" fontId="16" fillId="0" borderId="25" xfId="0" applyNumberFormat="1" applyFont="1" applyFill="1" applyBorder="1" applyAlignment="1">
      <alignment vertical="center"/>
    </xf>
    <xf numFmtId="176" fontId="16" fillId="5" borderId="6" xfId="2" applyNumberFormat="1" applyFont="1" applyFill="1" applyBorder="1" applyAlignment="1">
      <alignment vertical="center"/>
    </xf>
    <xf numFmtId="176" fontId="16" fillId="5" borderId="1" xfId="2" applyNumberFormat="1" applyFont="1" applyFill="1" applyBorder="1" applyAlignment="1">
      <alignment vertical="center"/>
    </xf>
    <xf numFmtId="176" fontId="16" fillId="5" borderId="23" xfId="2" applyNumberFormat="1" applyFont="1" applyFill="1" applyBorder="1" applyAlignment="1">
      <alignment vertical="center"/>
    </xf>
    <xf numFmtId="176" fontId="16" fillId="5" borderId="26" xfId="2" applyNumberFormat="1" applyFont="1" applyFill="1" applyBorder="1" applyAlignment="1">
      <alignment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9" xfId="0" applyFont="1" applyFill="1" applyBorder="1" applyAlignment="1">
      <alignment horizontal="center" vertical="center"/>
    </xf>
    <xf numFmtId="37" fontId="16" fillId="0" borderId="8" xfId="1" applyNumberFormat="1" applyFont="1" applyFill="1" applyBorder="1" applyAlignment="1">
      <alignment vertical="center"/>
    </xf>
    <xf numFmtId="37" fontId="16" fillId="0" borderId="0" xfId="1" applyNumberFormat="1" applyFont="1" applyFill="1" applyBorder="1" applyAlignment="1">
      <alignment vertical="center"/>
    </xf>
    <xf numFmtId="37" fontId="16" fillId="0" borderId="22" xfId="1" applyNumberFormat="1" applyFont="1" applyFill="1" applyBorder="1" applyAlignment="1">
      <alignment vertical="center"/>
    </xf>
    <xf numFmtId="37" fontId="16" fillId="0" borderId="25" xfId="1" applyNumberFormat="1" applyFont="1" applyFill="1" applyBorder="1" applyAlignment="1">
      <alignment vertical="center"/>
    </xf>
    <xf numFmtId="38" fontId="16" fillId="5" borderId="27" xfId="1" applyFont="1" applyFill="1" applyBorder="1" applyAlignment="1">
      <alignment vertical="center"/>
    </xf>
    <xf numFmtId="38" fontId="16" fillId="5" borderId="2" xfId="1" applyFont="1" applyFill="1" applyBorder="1" applyAlignment="1">
      <alignment vertical="center"/>
    </xf>
    <xf numFmtId="38" fontId="16" fillId="5" borderId="4" xfId="1" applyFont="1" applyFill="1" applyBorder="1" applyAlignment="1">
      <alignment vertical="center"/>
    </xf>
    <xf numFmtId="38" fontId="16" fillId="5" borderId="28" xfId="1" applyFont="1" applyFill="1" applyBorder="1" applyAlignment="1">
      <alignment vertical="center"/>
    </xf>
    <xf numFmtId="3" fontId="16" fillId="5" borderId="8" xfId="0" applyNumberFormat="1" applyFont="1" applyFill="1" applyBorder="1" applyAlignment="1">
      <alignment vertical="center"/>
    </xf>
    <xf numFmtId="3" fontId="16" fillId="5" borderId="0" xfId="0" applyNumberFormat="1" applyFont="1" applyFill="1" applyBorder="1" applyAlignment="1">
      <alignment vertical="center"/>
    </xf>
    <xf numFmtId="3" fontId="16" fillId="5" borderId="22" xfId="0" applyNumberFormat="1" applyFont="1" applyFill="1" applyBorder="1" applyAlignment="1">
      <alignment vertical="center"/>
    </xf>
    <xf numFmtId="3" fontId="16" fillId="5" borderId="25" xfId="0" applyNumberFormat="1"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0" borderId="23" xfId="2" applyNumberFormat="1" applyFont="1" applyFill="1" applyBorder="1" applyAlignment="1">
      <alignment vertical="center"/>
    </xf>
    <xf numFmtId="176" fontId="16" fillId="0" borderId="26" xfId="2" applyNumberFormat="1" applyFont="1" applyFill="1" applyBorder="1" applyAlignment="1">
      <alignment vertical="center"/>
    </xf>
    <xf numFmtId="176" fontId="16" fillId="5" borderId="8" xfId="2" applyNumberFormat="1" applyFont="1" applyFill="1" applyBorder="1" applyAlignment="1">
      <alignment vertical="center"/>
    </xf>
    <xf numFmtId="176" fontId="16" fillId="5" borderId="0" xfId="2" applyNumberFormat="1" applyFont="1" applyFill="1" applyBorder="1" applyAlignment="1">
      <alignment vertical="center"/>
    </xf>
    <xf numFmtId="176" fontId="16" fillId="5" borderId="22" xfId="2" applyNumberFormat="1" applyFont="1" applyFill="1" applyBorder="1" applyAlignment="1">
      <alignment vertical="center"/>
    </xf>
    <xf numFmtId="176" fontId="16" fillId="5" borderId="25" xfId="2" applyNumberFormat="1" applyFont="1" applyFill="1" applyBorder="1" applyAlignment="1">
      <alignment vertical="center"/>
    </xf>
    <xf numFmtId="38" fontId="16" fillId="0" borderId="4" xfId="0" applyNumberFormat="1" applyFont="1" applyFill="1" applyBorder="1" applyAlignment="1">
      <alignment vertical="center"/>
    </xf>
    <xf numFmtId="38" fontId="16" fillId="0" borderId="2" xfId="0" applyNumberFormat="1" applyFont="1" applyFill="1" applyBorder="1" applyAlignment="1">
      <alignment vertical="center"/>
    </xf>
    <xf numFmtId="38" fontId="16" fillId="0" borderId="28" xfId="0" applyNumberFormat="1" applyFont="1" applyFill="1" applyBorder="1" applyAlignment="1">
      <alignment vertical="center"/>
    </xf>
    <xf numFmtId="38" fontId="16" fillId="0" borderId="27" xfId="0" applyNumberFormat="1" applyFont="1" applyFill="1" applyBorder="1" applyAlignment="1">
      <alignment vertical="center"/>
    </xf>
    <xf numFmtId="3" fontId="16" fillId="0" borderId="8" xfId="1" applyNumberFormat="1" applyFont="1" applyFill="1" applyBorder="1" applyAlignment="1">
      <alignment vertical="center"/>
    </xf>
    <xf numFmtId="3" fontId="16" fillId="0" borderId="0" xfId="1" applyNumberFormat="1" applyFont="1" applyFill="1" applyBorder="1" applyAlignment="1">
      <alignment vertical="center"/>
    </xf>
    <xf numFmtId="3" fontId="16" fillId="0" borderId="22" xfId="1" applyNumberFormat="1" applyFont="1" applyFill="1" applyBorder="1" applyAlignment="1">
      <alignment vertical="center"/>
    </xf>
    <xf numFmtId="38" fontId="16" fillId="0" borderId="25" xfId="0" applyNumberFormat="1" applyFont="1" applyFill="1" applyBorder="1" applyAlignment="1">
      <alignment vertical="center"/>
    </xf>
    <xf numFmtId="38" fontId="16" fillId="0" borderId="0" xfId="0" applyNumberFormat="1" applyFont="1" applyFill="1" applyBorder="1" applyAlignment="1">
      <alignment vertical="center"/>
    </xf>
    <xf numFmtId="38" fontId="16" fillId="0" borderId="22" xfId="0" applyNumberFormat="1" applyFont="1" applyFill="1" applyBorder="1" applyAlignment="1">
      <alignment vertical="center"/>
    </xf>
    <xf numFmtId="38" fontId="16" fillId="0" borderId="25" xfId="1" applyFont="1" applyFill="1" applyBorder="1" applyAlignment="1">
      <alignment vertical="center"/>
    </xf>
    <xf numFmtId="38" fontId="16" fillId="0" borderId="0" xfId="1" applyFont="1" applyFill="1" applyBorder="1" applyAlignment="1">
      <alignment vertical="center"/>
    </xf>
    <xf numFmtId="38" fontId="16" fillId="5" borderId="27" xfId="0" applyNumberFormat="1" applyFont="1" applyFill="1" applyBorder="1" applyAlignment="1">
      <alignment vertical="center"/>
    </xf>
    <xf numFmtId="38" fontId="16" fillId="5" borderId="2" xfId="0" applyNumberFormat="1" applyFont="1" applyFill="1" applyBorder="1" applyAlignment="1">
      <alignment vertical="center"/>
    </xf>
    <xf numFmtId="38" fontId="16" fillId="5" borderId="28" xfId="0" applyNumberFormat="1" applyFont="1" applyFill="1" applyBorder="1" applyAlignment="1">
      <alignment vertical="center"/>
    </xf>
    <xf numFmtId="38" fontId="16" fillId="0" borderId="4" xfId="1" applyFont="1" applyFill="1" applyBorder="1" applyAlignment="1">
      <alignment vertical="center"/>
    </xf>
    <xf numFmtId="38" fontId="16" fillId="0" borderId="2" xfId="1" applyFont="1" applyFill="1" applyBorder="1" applyAlignment="1">
      <alignment vertical="center"/>
    </xf>
    <xf numFmtId="38" fontId="16" fillId="0" borderId="28" xfId="1" applyFont="1" applyFill="1" applyBorder="1" applyAlignment="1">
      <alignment vertical="center"/>
    </xf>
    <xf numFmtId="38" fontId="16" fillId="0" borderId="27" xfId="1" applyFont="1" applyFill="1" applyBorder="1" applyAlignment="1">
      <alignment vertical="center"/>
    </xf>
    <xf numFmtId="37" fontId="16" fillId="5" borderId="8" xfId="1" applyNumberFormat="1" applyFont="1" applyFill="1" applyBorder="1" applyAlignment="1">
      <alignment vertical="center"/>
    </xf>
    <xf numFmtId="37" fontId="16" fillId="5" borderId="0" xfId="1" applyNumberFormat="1" applyFont="1" applyFill="1" applyBorder="1" applyAlignment="1">
      <alignment vertical="center"/>
    </xf>
    <xf numFmtId="37" fontId="16" fillId="5" borderId="22" xfId="1" applyNumberFormat="1" applyFont="1" applyFill="1" applyBorder="1" applyAlignment="1">
      <alignment vertical="center"/>
    </xf>
    <xf numFmtId="37" fontId="16" fillId="5" borderId="25" xfId="0" applyNumberFormat="1" applyFont="1" applyFill="1" applyBorder="1" applyAlignment="1">
      <alignment vertical="center"/>
    </xf>
    <xf numFmtId="37" fontId="16" fillId="5" borderId="0" xfId="0" applyNumberFormat="1" applyFont="1" applyFill="1" applyBorder="1" applyAlignment="1">
      <alignment vertical="center"/>
    </xf>
    <xf numFmtId="37" fontId="16" fillId="5" borderId="22" xfId="0" applyNumberFormat="1" applyFont="1" applyFill="1" applyBorder="1" applyAlignment="1">
      <alignment vertical="center"/>
    </xf>
    <xf numFmtId="37" fontId="16" fillId="5" borderId="25" xfId="1" applyNumberFormat="1" applyFont="1" applyFill="1" applyBorder="1" applyAlignment="1">
      <alignment vertical="center"/>
    </xf>
    <xf numFmtId="38" fontId="16" fillId="0" borderId="8" xfId="1" applyFont="1" applyFill="1" applyBorder="1" applyAlignment="1">
      <alignment vertical="center"/>
    </xf>
    <xf numFmtId="38" fontId="16" fillId="0" borderId="22" xfId="1" applyFont="1" applyFill="1" applyBorder="1" applyAlignment="1">
      <alignment vertical="center"/>
    </xf>
    <xf numFmtId="3" fontId="16" fillId="0" borderId="25" xfId="0" applyNumberFormat="1" applyFont="1" applyFill="1" applyBorder="1" applyAlignment="1">
      <alignment vertical="center"/>
    </xf>
    <xf numFmtId="3" fontId="16" fillId="0" borderId="0" xfId="0" applyNumberFormat="1" applyFont="1" applyFill="1" applyBorder="1" applyAlignment="1">
      <alignment vertical="center"/>
    </xf>
    <xf numFmtId="3" fontId="16" fillId="0" borderId="22" xfId="0" applyNumberFormat="1" applyFont="1" applyFill="1" applyBorder="1" applyAlignment="1">
      <alignment vertical="center"/>
    </xf>
    <xf numFmtId="3" fontId="16" fillId="0" borderId="25" xfId="1" applyNumberFormat="1" applyFont="1" applyFill="1" applyBorder="1" applyAlignment="1">
      <alignment vertical="center"/>
    </xf>
    <xf numFmtId="37" fontId="16" fillId="0" borderId="6" xfId="1" applyNumberFormat="1" applyFont="1" applyFill="1" applyBorder="1" applyAlignment="1">
      <alignment vertical="center"/>
    </xf>
    <xf numFmtId="37" fontId="16" fillId="0" borderId="1" xfId="1" applyNumberFormat="1" applyFont="1" applyFill="1" applyBorder="1" applyAlignment="1">
      <alignment vertical="center"/>
    </xf>
    <xf numFmtId="37" fontId="16" fillId="0" borderId="23" xfId="1" applyNumberFormat="1" applyFont="1" applyFill="1" applyBorder="1" applyAlignment="1">
      <alignment vertical="center"/>
    </xf>
    <xf numFmtId="37" fontId="16" fillId="0" borderId="26" xfId="1" applyNumberFormat="1" applyFont="1" applyFill="1" applyBorder="1" applyAlignment="1">
      <alignment vertical="center"/>
    </xf>
    <xf numFmtId="37" fontId="16" fillId="0" borderId="26" xfId="0" applyNumberFormat="1" applyFont="1" applyFill="1" applyBorder="1" applyAlignment="1">
      <alignment vertical="center"/>
    </xf>
    <xf numFmtId="37" fontId="16" fillId="0" borderId="1" xfId="0" applyNumberFormat="1" applyFont="1" applyFill="1" applyBorder="1" applyAlignment="1">
      <alignment vertical="center"/>
    </xf>
    <xf numFmtId="37" fontId="16" fillId="0" borderId="23" xfId="0" applyNumberFormat="1" applyFont="1" applyFill="1" applyBorder="1" applyAlignment="1">
      <alignment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0" xfId="0" applyFont="1" applyFill="1" applyBorder="1" applyAlignment="1">
      <alignment vertical="center"/>
    </xf>
    <xf numFmtId="0" fontId="16" fillId="0" borderId="0" xfId="0" applyFont="1" applyFill="1" applyBorder="1" applyAlignment="1">
      <alignmen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5" borderId="1" xfId="0" applyFont="1" applyFill="1" applyBorder="1" applyAlignment="1">
      <alignment horizontal="right" vertical="center"/>
    </xf>
    <xf numFmtId="0" fontId="16" fillId="5" borderId="7"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9" xfId="0" applyFont="1" applyFill="1" applyBorder="1" applyAlignment="1">
      <alignment horizontal="right" vertical="center"/>
    </xf>
    <xf numFmtId="0" fontId="16" fillId="0" borderId="0" xfId="0" applyFont="1" applyBorder="1" applyAlignment="1">
      <alignment horizontal="right" vertical="center"/>
    </xf>
    <xf numFmtId="0" fontId="16" fillId="0" borderId="9" xfId="0" applyFont="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7" borderId="0" xfId="0" applyFont="1" applyFill="1" applyBorder="1" applyAlignment="1">
      <alignment horizontal="right" vertical="center"/>
    </xf>
    <xf numFmtId="0" fontId="16" fillId="7" borderId="9" xfId="0" applyFont="1" applyFill="1" applyBorder="1" applyAlignment="1">
      <alignment horizontal="right" vertical="center"/>
    </xf>
    <xf numFmtId="0" fontId="18" fillId="0" borderId="0" xfId="0" applyFont="1" applyFill="1" applyBorder="1" applyAlignment="1">
      <alignment horizontal="left" vertical="top" wrapText="1"/>
    </xf>
    <xf numFmtId="0" fontId="16" fillId="6" borderId="0" xfId="0" applyFont="1" applyFill="1" applyBorder="1" applyAlignment="1">
      <alignment horizontal="right" vertical="center"/>
    </xf>
    <xf numFmtId="0" fontId="16" fillId="6" borderId="9"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53E6FF"/>
      <color rgb="FF00BBDC"/>
      <color rgb="FFC5F6FF"/>
      <color rgb="FF000062"/>
      <color rgb="FFD0DF00"/>
      <color rgb="FFFB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showRuler="0" view="pageBreakPreview" topLeftCell="A3" zoomScale="115" zoomScaleNormal="100" zoomScaleSheetLayoutView="115" workbookViewId="0">
      <selection activeCell="A3" sqref="A3"/>
    </sheetView>
  </sheetViews>
  <sheetFormatPr defaultColWidth="0.88671875" defaultRowHeight="15"/>
  <cols>
    <col min="1" max="1" width="3.21875" style="31" bestFit="1" customWidth="1"/>
    <col min="2" max="2" width="15.6640625" style="33" customWidth="1"/>
    <col min="3" max="3" width="10.33203125" style="31" customWidth="1"/>
    <col min="4" max="27" width="3.109375" style="31" customWidth="1"/>
    <col min="28" max="16384" width="0.88671875" style="31"/>
  </cols>
  <sheetData>
    <row r="1" spans="1:27" ht="36" hidden="1" customHeight="1">
      <c r="A1" s="296" t="s">
        <v>551</v>
      </c>
      <c r="B1" s="297"/>
      <c r="C1" s="297"/>
      <c r="D1" s="210" t="s">
        <v>279</v>
      </c>
      <c r="E1" s="210"/>
      <c r="F1" s="210"/>
      <c r="G1" s="30"/>
      <c r="H1" s="30"/>
      <c r="I1" s="30"/>
      <c r="J1" s="30"/>
      <c r="K1" s="30"/>
      <c r="L1" s="30"/>
      <c r="M1" s="30"/>
      <c r="N1" s="30"/>
      <c r="O1" s="30"/>
      <c r="P1" s="30"/>
      <c r="Q1" s="30"/>
      <c r="R1" s="30"/>
      <c r="S1" s="30"/>
      <c r="T1" s="30"/>
      <c r="U1" s="30"/>
      <c r="V1" s="30"/>
      <c r="W1" s="30"/>
      <c r="X1" s="30"/>
      <c r="Y1" s="30"/>
      <c r="Z1" s="30"/>
      <c r="AA1" s="30"/>
    </row>
    <row r="2" spans="1:27" ht="11.25" hidden="1" customHeight="1">
      <c r="A2" s="32"/>
      <c r="D2" s="34"/>
    </row>
    <row r="3" spans="1:27">
      <c r="A3" s="35" t="s">
        <v>272</v>
      </c>
      <c r="B3" s="36" t="str">
        <f>IF($D$1="日本語",VLOOKUP(1,Sheet3!$A:$C,2,FALSE),VLOOKUP(1,Sheet3!$A:$C,3,FALSE))</f>
        <v>連結ハイライト</v>
      </c>
      <c r="C3" s="36"/>
      <c r="D3" s="34"/>
    </row>
    <row r="4" spans="1:27" ht="11.85" customHeight="1">
      <c r="A4" s="298" t="str">
        <f>IF($D$1="日本語",VLOOKUP(271,Sheet3!$A:$C,2,FALSE),VLOOKUP(271,Sheet3!$A:$C,3,FALSE))</f>
        <v>単位：百万円</v>
      </c>
      <c r="B4" s="298"/>
      <c r="C4" s="298"/>
      <c r="D4" s="229" t="str">
        <f>IF($D$1="日本語",VLOOKUP(2,Sheet3!$E:$G,2,FALSE),VLOOKUP(2,Sheet3!$E:$G,3,FALSE))</f>
        <v>2020年12月期</v>
      </c>
      <c r="E4" s="230"/>
      <c r="F4" s="230"/>
      <c r="G4" s="230"/>
      <c r="H4" s="230"/>
      <c r="I4" s="230"/>
      <c r="J4" s="230"/>
      <c r="K4" s="230"/>
      <c r="L4" s="230"/>
      <c r="M4" s="230"/>
      <c r="N4" s="230"/>
      <c r="O4" s="231"/>
      <c r="P4" s="229" t="str">
        <f>IF($D$1="日本語",VLOOKUP(3,Sheet3!$E:$G,2,FALSE),VLOOKUP(3,Sheet3!$E:$G,3,FALSE))</f>
        <v>2021年12月期</v>
      </c>
      <c r="Q4" s="230"/>
      <c r="R4" s="230"/>
      <c r="S4" s="230"/>
      <c r="T4" s="230"/>
      <c r="U4" s="230"/>
      <c r="V4" s="230"/>
      <c r="W4" s="230"/>
      <c r="X4" s="230"/>
      <c r="Y4" s="230"/>
      <c r="Z4" s="230"/>
      <c r="AA4" s="230"/>
    </row>
    <row r="5" spans="1:27" ht="11.85" customHeight="1">
      <c r="A5" s="299"/>
      <c r="B5" s="299"/>
      <c r="C5" s="299"/>
      <c r="D5" s="232" t="str">
        <f>IF($D$1="日本語",VLOOKUP(241,Sheet3!$A:$C,2,FALSE),VLOOKUP(241,Sheet3!$A:$C,3,FALSE))</f>
        <v>上期</v>
      </c>
      <c r="E5" s="233"/>
      <c r="F5" s="233"/>
      <c r="G5" s="234"/>
      <c r="H5" s="235" t="str">
        <f>IF($D$1="日本語",VLOOKUP(242,Sheet3!$A:$C,2,FALSE),VLOOKUP(242,Sheet3!$A:$C,3,FALSE))</f>
        <v>下期</v>
      </c>
      <c r="I5" s="233"/>
      <c r="J5" s="233"/>
      <c r="K5" s="233"/>
      <c r="L5" s="235" t="str">
        <f>IF($D$1="日本語",VLOOKUP(243,Sheet3!$A:$C,2,FALSE),VLOOKUP(243,Sheet3!$A:$C,3,FALSE))</f>
        <v>通期</v>
      </c>
      <c r="M5" s="233"/>
      <c r="N5" s="233"/>
      <c r="O5" s="236"/>
      <c r="P5" s="232" t="str">
        <f>IF($D$1="日本語",VLOOKUP(241,Sheet3!$A:$C,2,FALSE),VLOOKUP(241,Sheet3!$A:$C,3,FALSE))</f>
        <v>上期</v>
      </c>
      <c r="Q5" s="233"/>
      <c r="R5" s="233"/>
      <c r="S5" s="234"/>
      <c r="T5" s="235" t="str">
        <f>IF($D$1="日本語",VLOOKUP(242,Sheet3!$A:$C,2,FALSE),VLOOKUP(242,Sheet3!$A:$C,3,FALSE))</f>
        <v>下期</v>
      </c>
      <c r="U5" s="233"/>
      <c r="V5" s="233"/>
      <c r="W5" s="233"/>
      <c r="X5" s="235" t="str">
        <f>IF($D$1="日本語",VLOOKUP(243,Sheet3!$A:$C,2,FALSE),VLOOKUP(243,Sheet3!$A:$C,3,FALSE))</f>
        <v>通期</v>
      </c>
      <c r="Y5" s="233"/>
      <c r="Z5" s="233"/>
      <c r="AA5" s="233"/>
    </row>
    <row r="6" spans="1:27" ht="11.85" customHeight="1">
      <c r="A6" s="300" t="str">
        <f>IF($D$1="日本語",VLOOKUP(9,Sheet3!$A:$C,2,FALSE),VLOOKUP(9,Sheet3!$A:$C,3,FALSE))</f>
        <v>売上高</v>
      </c>
      <c r="B6" s="300"/>
      <c r="C6" s="300"/>
      <c r="D6" s="243">
        <v>146897</v>
      </c>
      <c r="E6" s="242"/>
      <c r="F6" s="242"/>
      <c r="G6" s="244"/>
      <c r="H6" s="241">
        <v>181887</v>
      </c>
      <c r="I6" s="242"/>
      <c r="J6" s="242"/>
      <c r="K6" s="244"/>
      <c r="L6" s="241">
        <v>328784</v>
      </c>
      <c r="M6" s="242"/>
      <c r="N6" s="242"/>
      <c r="O6" s="242"/>
      <c r="P6" s="243">
        <v>209478</v>
      </c>
      <c r="Q6" s="242"/>
      <c r="R6" s="242"/>
      <c r="S6" s="244"/>
      <c r="T6" s="241"/>
      <c r="U6" s="242"/>
      <c r="V6" s="242"/>
      <c r="W6" s="244"/>
      <c r="X6" s="241"/>
      <c r="Y6" s="242"/>
      <c r="Z6" s="242"/>
      <c r="AA6" s="242"/>
    </row>
    <row r="7" spans="1:27" ht="11.85" customHeight="1">
      <c r="A7" s="301" t="str">
        <f>IF($D$1="日本語",VLOOKUP(10,Sheet3!$A:$C,2,FALSE),VLOOKUP(10,Sheet3!$A:$C,3,FALSE))</f>
        <v>営業利益</v>
      </c>
      <c r="B7" s="301"/>
      <c r="C7" s="301"/>
      <c r="D7" s="261">
        <v>-3873</v>
      </c>
      <c r="E7" s="262"/>
      <c r="F7" s="262"/>
      <c r="G7" s="263"/>
      <c r="H7" s="288">
        <v>-80</v>
      </c>
      <c r="I7" s="262"/>
      <c r="J7" s="262"/>
      <c r="K7" s="263"/>
      <c r="L7" s="288">
        <v>-3953</v>
      </c>
      <c r="M7" s="262"/>
      <c r="N7" s="262"/>
      <c r="O7" s="262"/>
      <c r="P7" s="261">
        <v>23993</v>
      </c>
      <c r="Q7" s="262"/>
      <c r="R7" s="262"/>
      <c r="S7" s="263"/>
      <c r="T7" s="288"/>
      <c r="U7" s="262"/>
      <c r="V7" s="262"/>
      <c r="W7" s="263"/>
      <c r="X7" s="288"/>
      <c r="Y7" s="262"/>
      <c r="Z7" s="262"/>
      <c r="AA7" s="262"/>
    </row>
    <row r="8" spans="1:27" ht="11.85" customHeight="1">
      <c r="A8" s="300" t="str">
        <f>IF($D$1="日本語",VLOOKUP(11,Sheet3!$A:$C,2,FALSE),VLOOKUP(11,Sheet3!$A:$C,3,FALSE))</f>
        <v>営業利益率</v>
      </c>
      <c r="B8" s="300"/>
      <c r="C8" s="300"/>
      <c r="D8" s="253">
        <v>-2.5999999999999999E-2</v>
      </c>
      <c r="E8" s="254"/>
      <c r="F8" s="254"/>
      <c r="G8" s="255"/>
      <c r="H8" s="256">
        <v>-4.3983352301154015E-4</v>
      </c>
      <c r="I8" s="254"/>
      <c r="J8" s="254"/>
      <c r="K8" s="255"/>
      <c r="L8" s="256">
        <v>-1.2E-2</v>
      </c>
      <c r="M8" s="254"/>
      <c r="N8" s="254"/>
      <c r="O8" s="254"/>
      <c r="P8" s="253">
        <f>P7/P6</f>
        <v>0.11453708742684196</v>
      </c>
      <c r="Q8" s="254"/>
      <c r="R8" s="254"/>
      <c r="S8" s="255"/>
      <c r="T8" s="256"/>
      <c r="U8" s="254"/>
      <c r="V8" s="254"/>
      <c r="W8" s="255"/>
      <c r="X8" s="256"/>
      <c r="Y8" s="254"/>
      <c r="Z8" s="254"/>
      <c r="AA8" s="254"/>
    </row>
    <row r="9" spans="1:27" ht="11.85" customHeight="1">
      <c r="A9" s="302" t="str">
        <f>IF($D$1="日本語",VLOOKUP(12,Sheet3!$A:$C,2,FALSE),VLOOKUP(12,Sheet3!$A:$C,3,FALSE))</f>
        <v>親会社株主に帰属する当期純利益</v>
      </c>
      <c r="B9" s="302"/>
      <c r="C9" s="302"/>
      <c r="D9" s="289">
        <v>-6266</v>
      </c>
      <c r="E9" s="290"/>
      <c r="F9" s="290"/>
      <c r="G9" s="291"/>
      <c r="H9" s="292">
        <v>-9860</v>
      </c>
      <c r="I9" s="290"/>
      <c r="J9" s="290"/>
      <c r="K9" s="291"/>
      <c r="L9" s="292">
        <v>-16126</v>
      </c>
      <c r="M9" s="290"/>
      <c r="N9" s="290"/>
      <c r="O9" s="290"/>
      <c r="P9" s="289">
        <v>12350</v>
      </c>
      <c r="Q9" s="290"/>
      <c r="R9" s="290"/>
      <c r="S9" s="291"/>
      <c r="T9" s="292"/>
      <c r="U9" s="290"/>
      <c r="V9" s="290"/>
      <c r="W9" s="291"/>
      <c r="X9" s="292"/>
      <c r="Y9" s="290"/>
      <c r="Z9" s="290"/>
      <c r="AA9" s="290"/>
    </row>
    <row r="10" spans="1:27" ht="9.75" customHeight="1">
      <c r="A10" s="37"/>
      <c r="B10" s="38"/>
      <c r="C10" s="39"/>
      <c r="D10" s="40"/>
      <c r="E10" s="41"/>
      <c r="F10" s="41"/>
      <c r="G10" s="41"/>
      <c r="H10" s="41"/>
      <c r="I10" s="41"/>
      <c r="J10" s="41"/>
      <c r="K10" s="41"/>
      <c r="L10" s="41"/>
      <c r="M10" s="41"/>
      <c r="N10" s="41"/>
      <c r="O10" s="41"/>
      <c r="P10" s="40"/>
      <c r="Q10" s="41"/>
      <c r="R10" s="41"/>
      <c r="S10" s="41"/>
      <c r="T10" s="41"/>
      <c r="U10" s="41"/>
      <c r="V10" s="41"/>
      <c r="W10" s="41"/>
      <c r="X10" s="41"/>
      <c r="Y10" s="41"/>
      <c r="Z10" s="41"/>
      <c r="AA10" s="41"/>
    </row>
    <row r="11" spans="1:27" ht="11.85" customHeight="1">
      <c r="A11" s="298" t="str">
        <f>IF($D$1="日本語",VLOOKUP(271,Sheet3!$A:$C,2,FALSE),VLOOKUP(271,Sheet3!$A:$C,3,FALSE))</f>
        <v>単位：百万円</v>
      </c>
      <c r="B11" s="298"/>
      <c r="C11" s="303"/>
      <c r="D11" s="229" t="str">
        <f>IF($D$1="日本語",VLOOKUP(2,Sheet3!$E:$G,2,FALSE),VLOOKUP(2,Sheet3!$E:$G,3,FALSE))</f>
        <v>2020年12月期</v>
      </c>
      <c r="E11" s="230"/>
      <c r="F11" s="230"/>
      <c r="G11" s="230"/>
      <c r="H11" s="230"/>
      <c r="I11" s="230"/>
      <c r="J11" s="230"/>
      <c r="K11" s="230"/>
      <c r="L11" s="230"/>
      <c r="M11" s="230"/>
      <c r="N11" s="230"/>
      <c r="O11" s="231"/>
      <c r="P11" s="229" t="str">
        <f>IF($D$1="日本語",VLOOKUP(3,Sheet3!$E:$G,2,FALSE),VLOOKUP(3,Sheet3!$E:$G,3,FALSE))</f>
        <v>2021年12月期</v>
      </c>
      <c r="Q11" s="230"/>
      <c r="R11" s="230"/>
      <c r="S11" s="230"/>
      <c r="T11" s="230"/>
      <c r="U11" s="230"/>
      <c r="V11" s="230"/>
      <c r="W11" s="230"/>
      <c r="X11" s="230"/>
      <c r="Y11" s="230"/>
      <c r="Z11" s="230"/>
      <c r="AA11" s="230"/>
    </row>
    <row r="12" spans="1:27" ht="11.85" customHeight="1">
      <c r="A12" s="299"/>
      <c r="B12" s="299"/>
      <c r="C12" s="304"/>
      <c r="D12" s="232" t="s">
        <v>2</v>
      </c>
      <c r="E12" s="233"/>
      <c r="F12" s="234"/>
      <c r="G12" s="235" t="s">
        <v>3</v>
      </c>
      <c r="H12" s="233"/>
      <c r="I12" s="234"/>
      <c r="J12" s="235" t="s">
        <v>4</v>
      </c>
      <c r="K12" s="233"/>
      <c r="L12" s="234"/>
      <c r="M12" s="235" t="s">
        <v>5</v>
      </c>
      <c r="N12" s="233"/>
      <c r="O12" s="236"/>
      <c r="P12" s="232" t="s">
        <v>2</v>
      </c>
      <c r="Q12" s="233"/>
      <c r="R12" s="234"/>
      <c r="S12" s="235" t="s">
        <v>3</v>
      </c>
      <c r="T12" s="233"/>
      <c r="U12" s="234"/>
      <c r="V12" s="235" t="s">
        <v>4</v>
      </c>
      <c r="W12" s="233"/>
      <c r="X12" s="234"/>
      <c r="Y12" s="235" t="s">
        <v>5</v>
      </c>
      <c r="Z12" s="233"/>
      <c r="AA12" s="233"/>
    </row>
    <row r="13" spans="1:27" ht="11.85" customHeight="1">
      <c r="A13" s="300" t="str">
        <f>IF($D$1="日本語",VLOOKUP(9,Sheet3!$A:$C,2,FALSE),VLOOKUP(9,Sheet3!$A:$C,3,FALSE))</f>
        <v>売上高</v>
      </c>
      <c r="B13" s="300"/>
      <c r="C13" s="300"/>
      <c r="D13" s="243">
        <v>85341</v>
      </c>
      <c r="E13" s="242"/>
      <c r="F13" s="244"/>
      <c r="G13" s="241">
        <f>D6-D13</f>
        <v>61556</v>
      </c>
      <c r="H13" s="242"/>
      <c r="I13" s="244"/>
      <c r="J13" s="241">
        <f>248206-D6</f>
        <v>101309</v>
      </c>
      <c r="K13" s="242"/>
      <c r="L13" s="244"/>
      <c r="M13" s="241">
        <v>80578</v>
      </c>
      <c r="N13" s="242"/>
      <c r="O13" s="242"/>
      <c r="P13" s="243">
        <v>106549</v>
      </c>
      <c r="Q13" s="242"/>
      <c r="R13" s="244"/>
      <c r="S13" s="241">
        <f>P6-P13</f>
        <v>102929</v>
      </c>
      <c r="T13" s="242"/>
      <c r="U13" s="244"/>
      <c r="V13" s="241"/>
      <c r="W13" s="242"/>
      <c r="X13" s="244"/>
      <c r="Y13" s="241"/>
      <c r="Z13" s="242"/>
      <c r="AA13" s="242"/>
    </row>
    <row r="14" spans="1:27" ht="11.85" customHeight="1">
      <c r="A14" s="301" t="str">
        <f>IF($D$1="日本語",VLOOKUP(10,Sheet3!$A:$C,2,FALSE),VLOOKUP(10,Sheet3!$A:$C,3,FALSE))</f>
        <v>営業利益</v>
      </c>
      <c r="B14" s="301"/>
      <c r="C14" s="301"/>
      <c r="D14" s="237">
        <v>-882</v>
      </c>
      <c r="E14" s="238"/>
      <c r="F14" s="239"/>
      <c r="G14" s="240">
        <f>D7-D14</f>
        <v>-2991</v>
      </c>
      <c r="H14" s="238"/>
      <c r="I14" s="239"/>
      <c r="J14" s="240">
        <f>3279-D7</f>
        <v>7152</v>
      </c>
      <c r="K14" s="238"/>
      <c r="L14" s="239"/>
      <c r="M14" s="240">
        <v>-7232</v>
      </c>
      <c r="N14" s="238"/>
      <c r="O14" s="238"/>
      <c r="P14" s="237">
        <v>14604</v>
      </c>
      <c r="Q14" s="238"/>
      <c r="R14" s="239"/>
      <c r="S14" s="240">
        <f>P7-P14</f>
        <v>9389</v>
      </c>
      <c r="T14" s="238"/>
      <c r="U14" s="239"/>
      <c r="V14" s="240"/>
      <c r="W14" s="238"/>
      <c r="X14" s="239"/>
      <c r="Y14" s="240"/>
      <c r="Z14" s="238"/>
      <c r="AA14" s="238"/>
    </row>
    <row r="15" spans="1:27" ht="11.85" customHeight="1">
      <c r="A15" s="300" t="str">
        <f>IF($D$1="日本語",VLOOKUP(11,Sheet3!$A:$C,2,FALSE),VLOOKUP(11,Sheet3!$A:$C,3,FALSE))</f>
        <v>営業利益率</v>
      </c>
      <c r="B15" s="300"/>
      <c r="C15" s="300"/>
      <c r="D15" s="253">
        <v>-0.01</v>
      </c>
      <c r="E15" s="254"/>
      <c r="F15" s="255"/>
      <c r="G15" s="256">
        <v>-4.8589901877964782E-2</v>
      </c>
      <c r="H15" s="254"/>
      <c r="I15" s="255"/>
      <c r="J15" s="256">
        <v>7.0595899673276813E-2</v>
      </c>
      <c r="K15" s="254"/>
      <c r="L15" s="255"/>
      <c r="M15" s="256">
        <v>-8.9751545086748249E-2</v>
      </c>
      <c r="N15" s="254"/>
      <c r="O15" s="254"/>
      <c r="P15" s="253">
        <f>P14/P13</f>
        <v>0.13706369839228899</v>
      </c>
      <c r="Q15" s="254"/>
      <c r="R15" s="255"/>
      <c r="S15" s="253">
        <f>S14/S13</f>
        <v>9.1218218383545935E-2</v>
      </c>
      <c r="T15" s="254"/>
      <c r="U15" s="255"/>
      <c r="V15" s="256"/>
      <c r="W15" s="254"/>
      <c r="X15" s="255"/>
      <c r="Y15" s="256"/>
      <c r="Z15" s="254"/>
      <c r="AA15" s="254"/>
    </row>
    <row r="16" spans="1:27" ht="11.85" customHeight="1">
      <c r="A16" s="302" t="str">
        <f>IF($D$1="日本語",VLOOKUP(12,Sheet3!$A:$C,2,FALSE),VLOOKUP(12,Sheet3!$A:$C,3,FALSE))</f>
        <v>親会社株主に帰属する当期純利益</v>
      </c>
      <c r="B16" s="302"/>
      <c r="C16" s="302"/>
      <c r="D16" s="289">
        <v>-243</v>
      </c>
      <c r="E16" s="290"/>
      <c r="F16" s="291"/>
      <c r="G16" s="292">
        <f>D9-D16</f>
        <v>-6023</v>
      </c>
      <c r="H16" s="290"/>
      <c r="I16" s="291"/>
      <c r="J16" s="293">
        <f>-3408-D9</f>
        <v>2858</v>
      </c>
      <c r="K16" s="294"/>
      <c r="L16" s="295"/>
      <c r="M16" s="292">
        <v>-12718</v>
      </c>
      <c r="N16" s="290"/>
      <c r="O16" s="290"/>
      <c r="P16" s="289">
        <v>10485</v>
      </c>
      <c r="Q16" s="290"/>
      <c r="R16" s="291"/>
      <c r="S16" s="292">
        <f>P9-P16</f>
        <v>1865</v>
      </c>
      <c r="T16" s="290"/>
      <c r="U16" s="291"/>
      <c r="V16" s="293"/>
      <c r="W16" s="294"/>
      <c r="X16" s="295"/>
      <c r="Y16" s="292"/>
      <c r="Z16" s="290"/>
      <c r="AA16" s="290"/>
    </row>
    <row r="17" spans="1:27" ht="9.75" customHeight="1">
      <c r="A17" s="32"/>
      <c r="B17" s="42"/>
      <c r="C17" s="41"/>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1:27">
      <c r="A18" s="35" t="s">
        <v>273</v>
      </c>
      <c r="B18" s="36" t="str">
        <f>IF($D$1="日本語",VLOOKUP(3,Sheet3!$A:$C,2,FALSE),VLOOKUP(3,Sheet3!$A:$C,3,FALSE))</f>
        <v>地域別業績推移</v>
      </c>
      <c r="C18" s="37"/>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11.85" customHeight="1">
      <c r="A19" s="298" t="str">
        <f>IF($D$1="日本語",VLOOKUP(271,Sheet3!$A:$C,2,FALSE),VLOOKUP(271,Sheet3!$A:$C,3,FALSE))</f>
        <v>単位：百万円</v>
      </c>
      <c r="B19" s="298"/>
      <c r="C19" s="298"/>
      <c r="D19" s="229" t="str">
        <f>IF($D$1="日本語",VLOOKUP(2,Sheet3!$E:$G,2,FALSE),VLOOKUP(2,Sheet3!$E:$G,3,FALSE))</f>
        <v>2020年12月期</v>
      </c>
      <c r="E19" s="230"/>
      <c r="F19" s="230"/>
      <c r="G19" s="230"/>
      <c r="H19" s="230"/>
      <c r="I19" s="230"/>
      <c r="J19" s="230"/>
      <c r="K19" s="230"/>
      <c r="L19" s="230"/>
      <c r="M19" s="230"/>
      <c r="N19" s="230"/>
      <c r="O19" s="231"/>
      <c r="P19" s="229" t="str">
        <f>IF($D$1="日本語",VLOOKUP(3,Sheet3!$E:$G,2,FALSE),VLOOKUP(3,Sheet3!$E:$G,3,FALSE))</f>
        <v>2021年12月期</v>
      </c>
      <c r="Q19" s="230"/>
      <c r="R19" s="230"/>
      <c r="S19" s="230"/>
      <c r="T19" s="230"/>
      <c r="U19" s="230"/>
      <c r="V19" s="230"/>
      <c r="W19" s="230"/>
      <c r="X19" s="230"/>
      <c r="Y19" s="230"/>
      <c r="Z19" s="230"/>
      <c r="AA19" s="230"/>
    </row>
    <row r="20" spans="1:27" ht="11.85" customHeight="1">
      <c r="A20" s="299"/>
      <c r="B20" s="299"/>
      <c r="C20" s="299"/>
      <c r="D20" s="232" t="str">
        <f>IF($D$1="日本語",VLOOKUP(241,Sheet3!$A:$C,2,FALSE),VLOOKUP(241,Sheet3!$A:$C,3,FALSE))</f>
        <v>上期</v>
      </c>
      <c r="E20" s="233"/>
      <c r="F20" s="233"/>
      <c r="G20" s="234"/>
      <c r="H20" s="235" t="str">
        <f>IF($D$1="日本語",VLOOKUP(242,Sheet3!$A:$C,2,FALSE),VLOOKUP(242,Sheet3!$A:$C,3,FALSE))</f>
        <v>下期</v>
      </c>
      <c r="I20" s="233"/>
      <c r="J20" s="233"/>
      <c r="K20" s="233"/>
      <c r="L20" s="235" t="str">
        <f>IF($D$1="日本語",VLOOKUP(243,Sheet3!$A:$C,2,FALSE),VLOOKUP(243,Sheet3!$A:$C,3,FALSE))</f>
        <v>通期</v>
      </c>
      <c r="M20" s="233"/>
      <c r="N20" s="233"/>
      <c r="O20" s="236"/>
      <c r="P20" s="232" t="str">
        <f>IF($D$1="日本語",VLOOKUP(241,Sheet3!$A:$C,2,FALSE),VLOOKUP(241,Sheet3!$A:$C,3,FALSE))</f>
        <v>上期</v>
      </c>
      <c r="Q20" s="233"/>
      <c r="R20" s="233"/>
      <c r="S20" s="234"/>
      <c r="T20" s="235" t="str">
        <f>IF($D$1="日本語",VLOOKUP(242,Sheet3!$A:$C,2,FALSE),VLOOKUP(242,Sheet3!$A:$C,3,FALSE))</f>
        <v>下期</v>
      </c>
      <c r="U20" s="233"/>
      <c r="V20" s="233"/>
      <c r="W20" s="233"/>
      <c r="X20" s="235" t="str">
        <f>IF($D$1="日本語",VLOOKUP(243,Sheet3!$A:$C,2,FALSE),VLOOKUP(243,Sheet3!$A:$C,3,FALSE))</f>
        <v>通期</v>
      </c>
      <c r="Y20" s="233"/>
      <c r="Z20" s="233"/>
      <c r="AA20" s="233"/>
    </row>
    <row r="21" spans="1:27" ht="11.85" customHeight="1">
      <c r="A21" s="305" t="str">
        <f>IF($D$1="日本語",VLOOKUP(209,Sheet3!$A:$C,2,FALSE),VLOOKUP(209,Sheet3!$A:$C,3,FALSE))</f>
        <v>日本</v>
      </c>
      <c r="B21" s="305"/>
      <c r="C21" s="44" t="str">
        <f>IF($D$1="日本語",VLOOKUP(9,Sheet3!$A:$C,2,FALSE),VLOOKUP(9,Sheet3!$A:$C,3,FALSE))</f>
        <v>売上高</v>
      </c>
      <c r="D21" s="243">
        <v>47004</v>
      </c>
      <c r="E21" s="242"/>
      <c r="F21" s="242"/>
      <c r="G21" s="244"/>
      <c r="H21" s="269">
        <v>47394</v>
      </c>
      <c r="I21" s="270"/>
      <c r="J21" s="270"/>
      <c r="K21" s="271"/>
      <c r="L21" s="241">
        <v>94398</v>
      </c>
      <c r="M21" s="242"/>
      <c r="N21" s="242"/>
      <c r="O21" s="242"/>
      <c r="P21" s="243">
        <v>57795</v>
      </c>
      <c r="Q21" s="242"/>
      <c r="R21" s="242"/>
      <c r="S21" s="244"/>
      <c r="T21" s="269"/>
      <c r="U21" s="270"/>
      <c r="V21" s="270"/>
      <c r="W21" s="271"/>
      <c r="X21" s="241"/>
      <c r="Y21" s="242"/>
      <c r="Z21" s="242"/>
      <c r="AA21" s="242"/>
    </row>
    <row r="22" spans="1:27" ht="11.85" customHeight="1">
      <c r="A22" s="45"/>
      <c r="B22" s="45"/>
      <c r="C22" s="46" t="str">
        <f>IF($D$1="日本語",VLOOKUP(10,Sheet3!$A:$C,2,FALSE),VLOOKUP(10,Sheet3!$A:$C,3,FALSE))</f>
        <v>営業利益</v>
      </c>
      <c r="D22" s="261">
        <v>-1509</v>
      </c>
      <c r="E22" s="262"/>
      <c r="F22" s="262"/>
      <c r="G22" s="263"/>
      <c r="H22" s="285">
        <v>-2282</v>
      </c>
      <c r="I22" s="286"/>
      <c r="J22" s="286"/>
      <c r="K22" s="287"/>
      <c r="L22" s="288">
        <v>-3791</v>
      </c>
      <c r="M22" s="262"/>
      <c r="N22" s="262"/>
      <c r="O22" s="262"/>
      <c r="P22" s="261">
        <v>3484</v>
      </c>
      <c r="Q22" s="262"/>
      <c r="R22" s="262"/>
      <c r="S22" s="263"/>
      <c r="T22" s="285"/>
      <c r="U22" s="286"/>
      <c r="V22" s="286"/>
      <c r="W22" s="287"/>
      <c r="X22" s="288"/>
      <c r="Y22" s="262"/>
      <c r="Z22" s="262"/>
      <c r="AA22" s="262"/>
    </row>
    <row r="23" spans="1:27" ht="11.85" customHeight="1">
      <c r="A23" s="47"/>
      <c r="B23" s="47"/>
      <c r="C23" s="48" t="str">
        <f>IF($D$1="日本語",VLOOKUP(11,Sheet3!$A:$C,2,FALSE),VLOOKUP(11,Sheet3!$A:$C,3,FALSE))</f>
        <v>営業利益率</v>
      </c>
      <c r="D23" s="225">
        <v>-3.2000000000000001E-2</v>
      </c>
      <c r="E23" s="226"/>
      <c r="F23" s="226"/>
      <c r="G23" s="227"/>
      <c r="H23" s="228">
        <v>-4.8149554795965735E-2</v>
      </c>
      <c r="I23" s="226"/>
      <c r="J23" s="226"/>
      <c r="K23" s="227"/>
      <c r="L23" s="228">
        <v>-4.0159749147227697E-2</v>
      </c>
      <c r="M23" s="226"/>
      <c r="N23" s="226"/>
      <c r="O23" s="226"/>
      <c r="P23" s="225">
        <f>P22/P21</f>
        <v>6.0282031317588025E-2</v>
      </c>
      <c r="Q23" s="226"/>
      <c r="R23" s="226"/>
      <c r="S23" s="227"/>
      <c r="T23" s="228"/>
      <c r="U23" s="226"/>
      <c r="V23" s="226"/>
      <c r="W23" s="227"/>
      <c r="X23" s="228"/>
      <c r="Y23" s="226"/>
      <c r="Z23" s="226"/>
      <c r="AA23" s="226"/>
    </row>
    <row r="24" spans="1:27" ht="11.85" customHeight="1">
      <c r="A24" s="306" t="str">
        <f>IF($D$1="日本語",VLOOKUP(211,Sheet3!$A:$C,2,FALSE),VLOOKUP(211,Sheet3!$A:$C,3,FALSE))</f>
        <v>北米</v>
      </c>
      <c r="B24" s="306"/>
      <c r="C24" s="46" t="str">
        <f>IF($D$1="日本語",VLOOKUP(9,Sheet3!$A:$C,2,FALSE),VLOOKUP(9,Sheet3!$A:$C,3,FALSE))</f>
        <v>売上高</v>
      </c>
      <c r="D24" s="272">
        <v>28414</v>
      </c>
      <c r="E24" s="273"/>
      <c r="F24" s="273"/>
      <c r="G24" s="274"/>
      <c r="H24" s="260">
        <v>36963</v>
      </c>
      <c r="I24" s="258"/>
      <c r="J24" s="258"/>
      <c r="K24" s="259"/>
      <c r="L24" s="275">
        <v>65377</v>
      </c>
      <c r="M24" s="273"/>
      <c r="N24" s="273"/>
      <c r="O24" s="273"/>
      <c r="P24" s="272">
        <v>42797</v>
      </c>
      <c r="Q24" s="273"/>
      <c r="R24" s="273"/>
      <c r="S24" s="274"/>
      <c r="T24" s="260"/>
      <c r="U24" s="258"/>
      <c r="V24" s="258"/>
      <c r="W24" s="259"/>
      <c r="X24" s="275"/>
      <c r="Y24" s="273"/>
      <c r="Z24" s="273"/>
      <c r="AA24" s="273"/>
    </row>
    <row r="25" spans="1:27" ht="11.85" customHeight="1">
      <c r="A25" s="49"/>
      <c r="B25" s="49"/>
      <c r="C25" s="44" t="str">
        <f>IF($D$1="日本語",VLOOKUP(10,Sheet3!$A:$C,2,FALSE),VLOOKUP(10,Sheet3!$A:$C,3,FALSE))</f>
        <v>営業利益</v>
      </c>
      <c r="D25" s="276">
        <v>-2134</v>
      </c>
      <c r="E25" s="277"/>
      <c r="F25" s="277"/>
      <c r="G25" s="278"/>
      <c r="H25" s="279">
        <v>-2414</v>
      </c>
      <c r="I25" s="280"/>
      <c r="J25" s="280"/>
      <c r="K25" s="281"/>
      <c r="L25" s="282">
        <v>-4548</v>
      </c>
      <c r="M25" s="277"/>
      <c r="N25" s="277"/>
      <c r="O25" s="277"/>
      <c r="P25" s="276">
        <v>1944</v>
      </c>
      <c r="Q25" s="277"/>
      <c r="R25" s="277"/>
      <c r="S25" s="278"/>
      <c r="T25" s="279"/>
      <c r="U25" s="280"/>
      <c r="V25" s="280"/>
      <c r="W25" s="281"/>
      <c r="X25" s="282"/>
      <c r="Y25" s="277"/>
      <c r="Z25" s="277"/>
      <c r="AA25" s="277"/>
    </row>
    <row r="26" spans="1:27" ht="11.85" customHeight="1">
      <c r="A26" s="50"/>
      <c r="B26" s="50"/>
      <c r="C26" s="51" t="str">
        <f>IF($D$1="日本語",VLOOKUP(11,Sheet3!$A:$C,2,FALSE),VLOOKUP(11,Sheet3!$A:$C,3,FALSE))</f>
        <v>営業利益率</v>
      </c>
      <c r="D26" s="249">
        <v>-7.4999999999999997E-2</v>
      </c>
      <c r="E26" s="250"/>
      <c r="F26" s="250"/>
      <c r="G26" s="251"/>
      <c r="H26" s="252">
        <v>-6.5308551795038278E-2</v>
      </c>
      <c r="I26" s="250"/>
      <c r="J26" s="250"/>
      <c r="K26" s="251"/>
      <c r="L26" s="252">
        <v>-6.9565749422579801E-2</v>
      </c>
      <c r="M26" s="250"/>
      <c r="N26" s="250"/>
      <c r="O26" s="250"/>
      <c r="P26" s="249">
        <f>P25/P24</f>
        <v>4.5423744654999182E-2</v>
      </c>
      <c r="Q26" s="250"/>
      <c r="R26" s="250"/>
      <c r="S26" s="251"/>
      <c r="T26" s="252"/>
      <c r="U26" s="250"/>
      <c r="V26" s="250"/>
      <c r="W26" s="251"/>
      <c r="X26" s="252"/>
      <c r="Y26" s="250"/>
      <c r="Z26" s="250"/>
      <c r="AA26" s="250"/>
    </row>
    <row r="27" spans="1:27" ht="11.85" customHeight="1">
      <c r="A27" s="305" t="str">
        <f>IF($D$1="日本語",VLOOKUP(212,Sheet3!$A:$C,2,FALSE),VLOOKUP(212,Sheet3!$A:$C,3,FALSE))</f>
        <v>欧州</v>
      </c>
      <c r="B27" s="305"/>
      <c r="C27" s="44" t="str">
        <f>IF($D$1="日本語",VLOOKUP(9,Sheet3!$A:$C,2,FALSE),VLOOKUP(9,Sheet3!$A:$C,3,FALSE))</f>
        <v>売上高</v>
      </c>
      <c r="D27" s="243">
        <v>37094</v>
      </c>
      <c r="E27" s="242"/>
      <c r="F27" s="242"/>
      <c r="G27" s="244"/>
      <c r="H27" s="269">
        <v>50248</v>
      </c>
      <c r="I27" s="270"/>
      <c r="J27" s="270"/>
      <c r="K27" s="271"/>
      <c r="L27" s="241">
        <v>87342</v>
      </c>
      <c r="M27" s="242"/>
      <c r="N27" s="242"/>
      <c r="O27" s="242"/>
      <c r="P27" s="243">
        <v>57833</v>
      </c>
      <c r="Q27" s="242"/>
      <c r="R27" s="242"/>
      <c r="S27" s="244"/>
      <c r="T27" s="269"/>
      <c r="U27" s="270"/>
      <c r="V27" s="270"/>
      <c r="W27" s="271"/>
      <c r="X27" s="241"/>
      <c r="Y27" s="242"/>
      <c r="Z27" s="242"/>
      <c r="AA27" s="242"/>
    </row>
    <row r="28" spans="1:27" ht="11.85" customHeight="1">
      <c r="A28" s="45"/>
      <c r="B28" s="45"/>
      <c r="C28" s="46" t="str">
        <f>IF($D$1="日本語",VLOOKUP(10,Sheet3!$A:$C,2,FALSE),VLOOKUP(10,Sheet3!$A:$C,3,FALSE))</f>
        <v>営業利益</v>
      </c>
      <c r="D28" s="283">
        <v>737</v>
      </c>
      <c r="E28" s="268"/>
      <c r="F28" s="268"/>
      <c r="G28" s="284"/>
      <c r="H28" s="264">
        <v>3835</v>
      </c>
      <c r="I28" s="265"/>
      <c r="J28" s="265"/>
      <c r="K28" s="266"/>
      <c r="L28" s="267">
        <v>4572</v>
      </c>
      <c r="M28" s="268"/>
      <c r="N28" s="268"/>
      <c r="O28" s="268"/>
      <c r="P28" s="283">
        <v>9167</v>
      </c>
      <c r="Q28" s="268"/>
      <c r="R28" s="268"/>
      <c r="S28" s="284"/>
      <c r="T28" s="264"/>
      <c r="U28" s="265"/>
      <c r="V28" s="265"/>
      <c r="W28" s="266"/>
      <c r="X28" s="267"/>
      <c r="Y28" s="268"/>
      <c r="Z28" s="268"/>
      <c r="AA28" s="268"/>
    </row>
    <row r="29" spans="1:27" ht="11.85" customHeight="1">
      <c r="A29" s="47"/>
      <c r="B29" s="47"/>
      <c r="C29" s="48" t="str">
        <f>IF($D$1="日本語",VLOOKUP(11,Sheet3!$A:$C,2,FALSE),VLOOKUP(11,Sheet3!$A:$C,3,FALSE))</f>
        <v>営業利益率</v>
      </c>
      <c r="D29" s="225">
        <v>0.02</v>
      </c>
      <c r="E29" s="226"/>
      <c r="F29" s="226"/>
      <c r="G29" s="227"/>
      <c r="H29" s="228">
        <v>7.6321445629676798E-2</v>
      </c>
      <c r="I29" s="226"/>
      <c r="J29" s="226"/>
      <c r="K29" s="227"/>
      <c r="L29" s="228">
        <v>5.234595040186852E-2</v>
      </c>
      <c r="M29" s="226"/>
      <c r="N29" s="226"/>
      <c r="O29" s="226"/>
      <c r="P29" s="225">
        <f>P28/P27</f>
        <v>0.1585081182024104</v>
      </c>
      <c r="Q29" s="226"/>
      <c r="R29" s="226"/>
      <c r="S29" s="227"/>
      <c r="T29" s="228"/>
      <c r="U29" s="226"/>
      <c r="V29" s="226"/>
      <c r="W29" s="227"/>
      <c r="X29" s="228"/>
      <c r="Y29" s="226"/>
      <c r="Z29" s="226"/>
      <c r="AA29" s="226"/>
    </row>
    <row r="30" spans="1:27" ht="11.85" customHeight="1">
      <c r="A30" s="306" t="str">
        <f>IF($D$1="日本語",VLOOKUP(215,Sheet3!$A:$C,2,FALSE),VLOOKUP(215,Sheet3!$A:$C,3,FALSE))</f>
        <v>中華圏</v>
      </c>
      <c r="B30" s="306"/>
      <c r="C30" s="46" t="str">
        <f>IF($D$1="日本語",VLOOKUP(9,Sheet3!$A:$C,2,FALSE),VLOOKUP(9,Sheet3!$A:$C,3,FALSE))</f>
        <v>売上高</v>
      </c>
      <c r="D30" s="272">
        <v>18525</v>
      </c>
      <c r="E30" s="273"/>
      <c r="F30" s="273"/>
      <c r="G30" s="274"/>
      <c r="H30" s="260">
        <v>22593</v>
      </c>
      <c r="I30" s="258"/>
      <c r="J30" s="258"/>
      <c r="K30" s="259"/>
      <c r="L30" s="275">
        <v>41118</v>
      </c>
      <c r="M30" s="273"/>
      <c r="N30" s="273"/>
      <c r="O30" s="273"/>
      <c r="P30" s="272">
        <v>27990</v>
      </c>
      <c r="Q30" s="273"/>
      <c r="R30" s="273"/>
      <c r="S30" s="274"/>
      <c r="T30" s="260"/>
      <c r="U30" s="258"/>
      <c r="V30" s="258"/>
      <c r="W30" s="259"/>
      <c r="X30" s="275"/>
      <c r="Y30" s="273"/>
      <c r="Z30" s="273"/>
      <c r="AA30" s="273"/>
    </row>
    <row r="31" spans="1:27" ht="11.85" customHeight="1">
      <c r="A31" s="49"/>
      <c r="B31" s="49"/>
      <c r="C31" s="44" t="str">
        <f>IF($D$1="日本語",VLOOKUP(10,Sheet3!$A:$C,2,FALSE),VLOOKUP(10,Sheet3!$A:$C,3,FALSE))</f>
        <v>営業利益</v>
      </c>
      <c r="D31" s="276">
        <v>2133</v>
      </c>
      <c r="E31" s="277"/>
      <c r="F31" s="277"/>
      <c r="G31" s="278"/>
      <c r="H31" s="279">
        <v>2172</v>
      </c>
      <c r="I31" s="280"/>
      <c r="J31" s="280"/>
      <c r="K31" s="281"/>
      <c r="L31" s="282">
        <v>4305</v>
      </c>
      <c r="M31" s="277"/>
      <c r="N31" s="277"/>
      <c r="O31" s="277"/>
      <c r="P31" s="276">
        <v>6147</v>
      </c>
      <c r="Q31" s="277"/>
      <c r="R31" s="277"/>
      <c r="S31" s="278"/>
      <c r="T31" s="279"/>
      <c r="U31" s="280"/>
      <c r="V31" s="280"/>
      <c r="W31" s="281"/>
      <c r="X31" s="282"/>
      <c r="Y31" s="277"/>
      <c r="Z31" s="277"/>
      <c r="AA31" s="277"/>
    </row>
    <row r="32" spans="1:27" ht="11.85" customHeight="1">
      <c r="A32" s="50"/>
      <c r="B32" s="50"/>
      <c r="C32" s="51" t="str">
        <f>IF($D$1="日本語",VLOOKUP(11,Sheet3!$A:$C,2,FALSE),VLOOKUP(11,Sheet3!$A:$C,3,FALSE))</f>
        <v>営業利益率</v>
      </c>
      <c r="D32" s="249">
        <v>0.115</v>
      </c>
      <c r="E32" s="250"/>
      <c r="F32" s="250"/>
      <c r="G32" s="251"/>
      <c r="H32" s="252">
        <v>9.6135971318549993E-2</v>
      </c>
      <c r="I32" s="250"/>
      <c r="J32" s="250"/>
      <c r="K32" s="251"/>
      <c r="L32" s="252">
        <v>0.10469867211440245</v>
      </c>
      <c r="M32" s="250"/>
      <c r="N32" s="250"/>
      <c r="O32" s="250"/>
      <c r="P32" s="249">
        <f>P31/P30</f>
        <v>0.21961414790996783</v>
      </c>
      <c r="Q32" s="250"/>
      <c r="R32" s="250"/>
      <c r="S32" s="251"/>
      <c r="T32" s="252"/>
      <c r="U32" s="250"/>
      <c r="V32" s="250"/>
      <c r="W32" s="251"/>
      <c r="X32" s="252"/>
      <c r="Y32" s="250"/>
      <c r="Z32" s="250"/>
      <c r="AA32" s="250"/>
    </row>
    <row r="33" spans="1:27" ht="11.85" customHeight="1">
      <c r="A33" s="305" t="str">
        <f>IF($D$1="日本語",VLOOKUP(217,Sheet3!$A:$C,2,FALSE),VLOOKUP(217,Sheet3!$A:$C,3,FALSE))</f>
        <v>オセアニア</v>
      </c>
      <c r="B33" s="305"/>
      <c r="C33" s="44" t="str">
        <f>IF($D$1="日本語",VLOOKUP(9,Sheet3!$A:$C,2,FALSE),VLOOKUP(9,Sheet3!$A:$C,3,FALSE))</f>
        <v>売上高</v>
      </c>
      <c r="D33" s="243">
        <v>8587</v>
      </c>
      <c r="E33" s="242"/>
      <c r="F33" s="242"/>
      <c r="G33" s="244"/>
      <c r="H33" s="269">
        <v>11339</v>
      </c>
      <c r="I33" s="270"/>
      <c r="J33" s="270"/>
      <c r="K33" s="271"/>
      <c r="L33" s="241">
        <v>19926</v>
      </c>
      <c r="M33" s="242"/>
      <c r="N33" s="242"/>
      <c r="O33" s="242"/>
      <c r="P33" s="243">
        <v>13135</v>
      </c>
      <c r="Q33" s="242"/>
      <c r="R33" s="242"/>
      <c r="S33" s="244"/>
      <c r="T33" s="269"/>
      <c r="U33" s="270"/>
      <c r="V33" s="270"/>
      <c r="W33" s="271"/>
      <c r="X33" s="241"/>
      <c r="Y33" s="242"/>
      <c r="Z33" s="242"/>
      <c r="AA33" s="242"/>
    </row>
    <row r="34" spans="1:27" ht="11.85" customHeight="1">
      <c r="A34" s="45"/>
      <c r="B34" s="45"/>
      <c r="C34" s="46" t="str">
        <f>IF($D$1="日本語",VLOOKUP(10,Sheet3!$A:$C,2,FALSE),VLOOKUP(10,Sheet3!$A:$C,3,FALSE))</f>
        <v>営業利益</v>
      </c>
      <c r="D34" s="283">
        <v>1087</v>
      </c>
      <c r="E34" s="268"/>
      <c r="F34" s="268"/>
      <c r="G34" s="284"/>
      <c r="H34" s="264">
        <v>1620</v>
      </c>
      <c r="I34" s="265"/>
      <c r="J34" s="265"/>
      <c r="K34" s="266"/>
      <c r="L34" s="267">
        <v>2707</v>
      </c>
      <c r="M34" s="268"/>
      <c r="N34" s="268"/>
      <c r="O34" s="268"/>
      <c r="P34" s="283">
        <v>2035</v>
      </c>
      <c r="Q34" s="268"/>
      <c r="R34" s="268"/>
      <c r="S34" s="284"/>
      <c r="T34" s="264"/>
      <c r="U34" s="265"/>
      <c r="V34" s="265"/>
      <c r="W34" s="266"/>
      <c r="X34" s="267"/>
      <c r="Y34" s="268"/>
      <c r="Z34" s="268"/>
      <c r="AA34" s="268"/>
    </row>
    <row r="35" spans="1:27" ht="11.85" customHeight="1">
      <c r="A35" s="47"/>
      <c r="B35" s="47"/>
      <c r="C35" s="48" t="str">
        <f>IF($D$1="日本語",VLOOKUP(11,Sheet3!$A:$C,2,FALSE),VLOOKUP(11,Sheet3!$A:$C,3,FALSE))</f>
        <v>営業利益率</v>
      </c>
      <c r="D35" s="225">
        <v>0.127</v>
      </c>
      <c r="E35" s="226"/>
      <c r="F35" s="226"/>
      <c r="G35" s="227"/>
      <c r="H35" s="228">
        <v>0.14286974159978835</v>
      </c>
      <c r="I35" s="226"/>
      <c r="J35" s="226"/>
      <c r="K35" s="227"/>
      <c r="L35" s="228">
        <v>0.13585265482284453</v>
      </c>
      <c r="M35" s="226"/>
      <c r="N35" s="226"/>
      <c r="O35" s="226"/>
      <c r="P35" s="225">
        <f>P34/P33</f>
        <v>0.15492957746478872</v>
      </c>
      <c r="Q35" s="226"/>
      <c r="R35" s="226"/>
      <c r="S35" s="227"/>
      <c r="T35" s="228"/>
      <c r="U35" s="226"/>
      <c r="V35" s="226"/>
      <c r="W35" s="227"/>
      <c r="X35" s="228"/>
      <c r="Y35" s="226"/>
      <c r="Z35" s="226"/>
      <c r="AA35" s="226"/>
    </row>
    <row r="36" spans="1:27" ht="11.85" customHeight="1">
      <c r="A36" s="306" t="str">
        <f>IF($D$1="日本語",VLOOKUP(218,Sheet3!$A:$C,2,FALSE),VLOOKUP(218,Sheet3!$A:$C,3,FALSE))</f>
        <v xml:space="preserve">東南・南アジア  </v>
      </c>
      <c r="B36" s="306"/>
      <c r="C36" s="46" t="str">
        <f>IF($D$1="日本語",VLOOKUP(9,Sheet3!$A:$C,2,FALSE),VLOOKUP(9,Sheet3!$A:$C,3,FALSE))</f>
        <v>売上高</v>
      </c>
      <c r="D36" s="272">
        <v>3663</v>
      </c>
      <c r="E36" s="273"/>
      <c r="F36" s="273"/>
      <c r="G36" s="274"/>
      <c r="H36" s="260">
        <v>4890</v>
      </c>
      <c r="I36" s="258"/>
      <c r="J36" s="258"/>
      <c r="K36" s="259"/>
      <c r="L36" s="275">
        <v>8553</v>
      </c>
      <c r="M36" s="273"/>
      <c r="N36" s="273"/>
      <c r="O36" s="273"/>
      <c r="P36" s="272">
        <v>4636</v>
      </c>
      <c r="Q36" s="273"/>
      <c r="R36" s="273"/>
      <c r="S36" s="274"/>
      <c r="T36" s="260"/>
      <c r="U36" s="258"/>
      <c r="V36" s="258"/>
      <c r="W36" s="259"/>
      <c r="X36" s="275"/>
      <c r="Y36" s="273"/>
      <c r="Z36" s="273"/>
      <c r="AA36" s="273"/>
    </row>
    <row r="37" spans="1:27" ht="11.85" customHeight="1">
      <c r="A37" s="49"/>
      <c r="B37" s="49"/>
      <c r="C37" s="44" t="str">
        <f>IF($D$1="日本語",VLOOKUP(10,Sheet3!$A:$C,2,FALSE),VLOOKUP(10,Sheet3!$A:$C,3,FALSE))</f>
        <v>営業利益</v>
      </c>
      <c r="D37" s="276">
        <v>-71</v>
      </c>
      <c r="E37" s="277"/>
      <c r="F37" s="277"/>
      <c r="G37" s="278"/>
      <c r="H37" s="279">
        <v>223</v>
      </c>
      <c r="I37" s="280"/>
      <c r="J37" s="280"/>
      <c r="K37" s="281"/>
      <c r="L37" s="282">
        <v>152</v>
      </c>
      <c r="M37" s="277"/>
      <c r="N37" s="277"/>
      <c r="O37" s="277"/>
      <c r="P37" s="276">
        <v>182</v>
      </c>
      <c r="Q37" s="277"/>
      <c r="R37" s="277"/>
      <c r="S37" s="278"/>
      <c r="T37" s="279"/>
      <c r="U37" s="280"/>
      <c r="V37" s="280"/>
      <c r="W37" s="281"/>
      <c r="X37" s="282"/>
      <c r="Y37" s="277"/>
      <c r="Z37" s="277"/>
      <c r="AA37" s="277"/>
    </row>
    <row r="38" spans="1:27" ht="11.85" customHeight="1">
      <c r="A38" s="50"/>
      <c r="B38" s="50"/>
      <c r="C38" s="51" t="str">
        <f>IF($D$1="日本語",VLOOKUP(11,Sheet3!$A:$C,2,FALSE),VLOOKUP(11,Sheet3!$A:$C,3,FALSE))</f>
        <v>営業利益率</v>
      </c>
      <c r="D38" s="249">
        <v>-0.02</v>
      </c>
      <c r="E38" s="250"/>
      <c r="F38" s="250"/>
      <c r="G38" s="251"/>
      <c r="H38" s="252">
        <v>4.560327198364008E-2</v>
      </c>
      <c r="I38" s="250"/>
      <c r="J38" s="250"/>
      <c r="K38" s="251"/>
      <c r="L38" s="252">
        <v>1.7771542148953583E-2</v>
      </c>
      <c r="M38" s="250"/>
      <c r="N38" s="250"/>
      <c r="O38" s="250"/>
      <c r="P38" s="249">
        <f>P37/P36</f>
        <v>3.9257981018119066E-2</v>
      </c>
      <c r="Q38" s="250"/>
      <c r="R38" s="250"/>
      <c r="S38" s="251"/>
      <c r="T38" s="252"/>
      <c r="U38" s="250"/>
      <c r="V38" s="250"/>
      <c r="W38" s="251"/>
      <c r="X38" s="252"/>
      <c r="Y38" s="250"/>
      <c r="Z38" s="250"/>
      <c r="AA38" s="250"/>
    </row>
    <row r="39" spans="1:27" ht="11.85" customHeight="1">
      <c r="A39" s="305" t="str">
        <f>IF($D$1="日本語",VLOOKUP(273,Sheet3!$A:$C,2,FALSE),VLOOKUP(273,Sheet3!$A:$C,3,FALSE))</f>
        <v>その他</v>
      </c>
      <c r="B39" s="305"/>
      <c r="C39" s="44" t="str">
        <f>IF($D$1="日本語",VLOOKUP(9,Sheet3!$A:$C,2,FALSE),VLOOKUP(9,Sheet3!$A:$C,3,FALSE))</f>
        <v>売上高</v>
      </c>
      <c r="D39" s="243">
        <v>11993</v>
      </c>
      <c r="E39" s="242"/>
      <c r="F39" s="242"/>
      <c r="G39" s="244"/>
      <c r="H39" s="269">
        <v>16267</v>
      </c>
      <c r="I39" s="270"/>
      <c r="J39" s="270"/>
      <c r="K39" s="271"/>
      <c r="L39" s="241">
        <v>28260</v>
      </c>
      <c r="M39" s="242"/>
      <c r="N39" s="242"/>
      <c r="O39" s="242"/>
      <c r="P39" s="243">
        <v>15742</v>
      </c>
      <c r="Q39" s="242"/>
      <c r="R39" s="242"/>
      <c r="S39" s="244"/>
      <c r="T39" s="269"/>
      <c r="U39" s="270"/>
      <c r="V39" s="270"/>
      <c r="W39" s="271"/>
      <c r="X39" s="241"/>
      <c r="Y39" s="242"/>
      <c r="Z39" s="242"/>
      <c r="AA39" s="242"/>
    </row>
    <row r="40" spans="1:27" ht="11.85" customHeight="1">
      <c r="A40" s="45"/>
      <c r="B40" s="45"/>
      <c r="C40" s="46" t="str">
        <f>IF($D$1="日本語",VLOOKUP(10,Sheet3!$A:$C,2,FALSE),VLOOKUP(10,Sheet3!$A:$C,3,FALSE))</f>
        <v>営業利益</v>
      </c>
      <c r="D40" s="261">
        <v>-317</v>
      </c>
      <c r="E40" s="262"/>
      <c r="F40" s="262"/>
      <c r="G40" s="263"/>
      <c r="H40" s="264">
        <v>784</v>
      </c>
      <c r="I40" s="265"/>
      <c r="J40" s="265"/>
      <c r="K40" s="266"/>
      <c r="L40" s="267">
        <v>467</v>
      </c>
      <c r="M40" s="268"/>
      <c r="N40" s="268"/>
      <c r="O40" s="268"/>
      <c r="P40" s="261">
        <v>634</v>
      </c>
      <c r="Q40" s="262"/>
      <c r="R40" s="262"/>
      <c r="S40" s="263"/>
      <c r="T40" s="264"/>
      <c r="U40" s="265"/>
      <c r="V40" s="265"/>
      <c r="W40" s="266"/>
      <c r="X40" s="267"/>
      <c r="Y40" s="268"/>
      <c r="Z40" s="268"/>
      <c r="AA40" s="268"/>
    </row>
    <row r="41" spans="1:27" ht="11.85" customHeight="1">
      <c r="A41" s="47"/>
      <c r="B41" s="47"/>
      <c r="C41" s="48" t="str">
        <f>IF($D$1="日本語",VLOOKUP(11,Sheet3!$A:$C,2,FALSE),VLOOKUP(11,Sheet3!$A:$C,3,FALSE))</f>
        <v>営業利益率</v>
      </c>
      <c r="D41" s="225">
        <v>-2.5999999999999999E-2</v>
      </c>
      <c r="E41" s="226"/>
      <c r="F41" s="226"/>
      <c r="G41" s="227"/>
      <c r="H41" s="228">
        <v>4.8195733693981682E-2</v>
      </c>
      <c r="I41" s="226"/>
      <c r="J41" s="226"/>
      <c r="K41" s="227"/>
      <c r="L41" s="228">
        <v>1.6525123849964615E-2</v>
      </c>
      <c r="M41" s="226"/>
      <c r="N41" s="226"/>
      <c r="O41" s="226"/>
      <c r="P41" s="225">
        <f>P40/P39</f>
        <v>4.0274425104815145E-2</v>
      </c>
      <c r="Q41" s="226"/>
      <c r="R41" s="226"/>
      <c r="S41" s="227"/>
      <c r="T41" s="228"/>
      <c r="U41" s="226"/>
      <c r="V41" s="226"/>
      <c r="W41" s="227"/>
      <c r="X41" s="228"/>
      <c r="Y41" s="226"/>
      <c r="Z41" s="226"/>
      <c r="AA41" s="226"/>
    </row>
    <row r="42" spans="1:27" ht="9.75" customHeight="1">
      <c r="A42" s="37"/>
      <c r="B42" s="52"/>
      <c r="C42" s="53"/>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11.85" customHeight="1">
      <c r="A43" s="298" t="str">
        <f>IF($D$1="日本語",VLOOKUP(271,Sheet3!$A:$C,2,FALSE),VLOOKUP(271,Sheet3!$A:$C,3,FALSE))</f>
        <v>単位：百万円</v>
      </c>
      <c r="B43" s="298"/>
      <c r="C43" s="298"/>
      <c r="D43" s="229" t="str">
        <f>IF($D$1="日本語",VLOOKUP(2,Sheet3!$E:$G,2,FALSE),VLOOKUP(2,Sheet3!$E:$G,3,FALSE))</f>
        <v>2020年12月期</v>
      </c>
      <c r="E43" s="230"/>
      <c r="F43" s="230"/>
      <c r="G43" s="230"/>
      <c r="H43" s="230"/>
      <c r="I43" s="230"/>
      <c r="J43" s="230"/>
      <c r="K43" s="230"/>
      <c r="L43" s="230"/>
      <c r="M43" s="230"/>
      <c r="N43" s="230"/>
      <c r="O43" s="231"/>
      <c r="P43" s="229" t="str">
        <f>IF($D$1="日本語",VLOOKUP(3,Sheet3!$E:$G,2,FALSE),VLOOKUP(3,Sheet3!$E:$G,3,FALSE))</f>
        <v>2021年12月期</v>
      </c>
      <c r="Q43" s="230"/>
      <c r="R43" s="230"/>
      <c r="S43" s="230"/>
      <c r="T43" s="230"/>
      <c r="U43" s="230"/>
      <c r="V43" s="230"/>
      <c r="W43" s="230"/>
      <c r="X43" s="230"/>
      <c r="Y43" s="230"/>
      <c r="Z43" s="230"/>
      <c r="AA43" s="230"/>
    </row>
    <row r="44" spans="1:27" ht="11.85" customHeight="1">
      <c r="A44" s="299"/>
      <c r="B44" s="299"/>
      <c r="C44" s="299"/>
      <c r="D44" s="232" t="s">
        <v>2</v>
      </c>
      <c r="E44" s="233"/>
      <c r="F44" s="234"/>
      <c r="G44" s="235" t="s">
        <v>3</v>
      </c>
      <c r="H44" s="233"/>
      <c r="I44" s="234"/>
      <c r="J44" s="235" t="s">
        <v>4</v>
      </c>
      <c r="K44" s="233"/>
      <c r="L44" s="234"/>
      <c r="M44" s="235" t="s">
        <v>5</v>
      </c>
      <c r="N44" s="233"/>
      <c r="O44" s="236"/>
      <c r="P44" s="232" t="s">
        <v>2</v>
      </c>
      <c r="Q44" s="233"/>
      <c r="R44" s="234"/>
      <c r="S44" s="235" t="s">
        <v>3</v>
      </c>
      <c r="T44" s="233"/>
      <c r="U44" s="234"/>
      <c r="V44" s="235" t="s">
        <v>4</v>
      </c>
      <c r="W44" s="233"/>
      <c r="X44" s="234"/>
      <c r="Y44" s="235" t="s">
        <v>5</v>
      </c>
      <c r="Z44" s="233"/>
      <c r="AA44" s="233"/>
    </row>
    <row r="45" spans="1:27" ht="11.85" customHeight="1">
      <c r="A45" s="305" t="str">
        <f>IF($D$1="日本語",VLOOKUP(209,Sheet3!$A:$C,2,FALSE),VLOOKUP(209,Sheet3!$A:$C,3,FALSE))</f>
        <v>日本</v>
      </c>
      <c r="B45" s="305"/>
      <c r="C45" s="44" t="str">
        <f>IF($D$1="日本語",VLOOKUP(9,Sheet3!$A:$C,2,FALSE),VLOOKUP(9,Sheet3!$A:$C,3,FALSE))</f>
        <v>売上高</v>
      </c>
      <c r="D45" s="243">
        <v>30325</v>
      </c>
      <c r="E45" s="242"/>
      <c r="F45" s="244"/>
      <c r="G45" s="241">
        <v>16679</v>
      </c>
      <c r="H45" s="242"/>
      <c r="I45" s="244"/>
      <c r="J45" s="241">
        <f>70987-D21</f>
        <v>23983</v>
      </c>
      <c r="K45" s="242"/>
      <c r="L45" s="244"/>
      <c r="M45" s="241">
        <v>23411</v>
      </c>
      <c r="N45" s="242"/>
      <c r="O45" s="242"/>
      <c r="P45" s="243">
        <v>30485</v>
      </c>
      <c r="Q45" s="242"/>
      <c r="R45" s="244"/>
      <c r="S45" s="241">
        <f>P21-P45</f>
        <v>27310</v>
      </c>
      <c r="T45" s="242"/>
      <c r="U45" s="244"/>
      <c r="V45" s="241"/>
      <c r="W45" s="242"/>
      <c r="X45" s="244"/>
      <c r="Y45" s="241"/>
      <c r="Z45" s="242"/>
      <c r="AA45" s="242"/>
    </row>
    <row r="46" spans="1:27" ht="11.85" customHeight="1">
      <c r="A46" s="45"/>
      <c r="B46" s="45"/>
      <c r="C46" s="46" t="str">
        <f>IF($D$1="日本語",VLOOKUP(10,Sheet3!$A:$C,2,FALSE),VLOOKUP(10,Sheet3!$A:$C,3,FALSE))</f>
        <v>営業利益</v>
      </c>
      <c r="D46" s="237">
        <v>1075</v>
      </c>
      <c r="E46" s="238"/>
      <c r="F46" s="239"/>
      <c r="G46" s="240">
        <v>-2584</v>
      </c>
      <c r="H46" s="238"/>
      <c r="I46" s="239"/>
      <c r="J46" s="240">
        <f>-1639-D22</f>
        <v>-130</v>
      </c>
      <c r="K46" s="238"/>
      <c r="L46" s="239"/>
      <c r="M46" s="240">
        <v>-2152</v>
      </c>
      <c r="N46" s="238"/>
      <c r="O46" s="238"/>
      <c r="P46" s="237">
        <v>2522</v>
      </c>
      <c r="Q46" s="238"/>
      <c r="R46" s="239"/>
      <c r="S46" s="240">
        <f>P22-P46</f>
        <v>962</v>
      </c>
      <c r="T46" s="238"/>
      <c r="U46" s="239"/>
      <c r="V46" s="240"/>
      <c r="W46" s="238"/>
      <c r="X46" s="239"/>
      <c r="Y46" s="240"/>
      <c r="Z46" s="238"/>
      <c r="AA46" s="238"/>
    </row>
    <row r="47" spans="1:27" ht="11.85" customHeight="1">
      <c r="A47" s="47"/>
      <c r="B47" s="47"/>
      <c r="C47" s="48" t="str">
        <f>IF($D$1="日本語",VLOOKUP(11,Sheet3!$A:$C,2,FALSE),VLOOKUP(11,Sheet3!$A:$C,3,FALSE))</f>
        <v>営業利益率</v>
      </c>
      <c r="D47" s="253">
        <v>3.5000000000000003E-2</v>
      </c>
      <c r="E47" s="254"/>
      <c r="F47" s="255"/>
      <c r="G47" s="256">
        <v>-0.15492535523712453</v>
      </c>
      <c r="H47" s="254"/>
      <c r="I47" s="255"/>
      <c r="J47" s="256">
        <v>-5.4205061918859189E-3</v>
      </c>
      <c r="K47" s="254"/>
      <c r="L47" s="255"/>
      <c r="M47" s="228">
        <v>-9.1922600486950584E-2</v>
      </c>
      <c r="N47" s="226"/>
      <c r="O47" s="226"/>
      <c r="P47" s="253">
        <f>P46/P45</f>
        <v>8.272921108742004E-2</v>
      </c>
      <c r="Q47" s="254"/>
      <c r="R47" s="255"/>
      <c r="S47" s="253">
        <f>S46/S45</f>
        <v>3.5225192237275722E-2</v>
      </c>
      <c r="T47" s="254"/>
      <c r="U47" s="255"/>
      <c r="V47" s="256"/>
      <c r="W47" s="254"/>
      <c r="X47" s="255"/>
      <c r="Y47" s="228"/>
      <c r="Z47" s="226"/>
      <c r="AA47" s="226"/>
    </row>
    <row r="48" spans="1:27" ht="11.85" customHeight="1">
      <c r="A48" s="306" t="str">
        <f>IF($D$1="日本語",VLOOKUP(211,Sheet3!$A:$C,2,FALSE),VLOOKUP(211,Sheet3!$A:$C,3,FALSE))</f>
        <v>北米</v>
      </c>
      <c r="B48" s="306"/>
      <c r="C48" s="46" t="str">
        <f>IF($D$1="日本語",VLOOKUP(9,Sheet3!$A:$C,2,FALSE),VLOOKUP(9,Sheet3!$A:$C,3,FALSE))</f>
        <v>売上高</v>
      </c>
      <c r="D48" s="257">
        <v>15666</v>
      </c>
      <c r="E48" s="258"/>
      <c r="F48" s="259"/>
      <c r="G48" s="260">
        <v>12748</v>
      </c>
      <c r="H48" s="258"/>
      <c r="I48" s="259"/>
      <c r="J48" s="260">
        <f>48798-D24</f>
        <v>20384</v>
      </c>
      <c r="K48" s="258"/>
      <c r="L48" s="259"/>
      <c r="M48" s="260">
        <v>16579</v>
      </c>
      <c r="N48" s="258"/>
      <c r="O48" s="258"/>
      <c r="P48" s="257">
        <v>18820</v>
      </c>
      <c r="Q48" s="258"/>
      <c r="R48" s="259"/>
      <c r="S48" s="260">
        <f>P24-P48</f>
        <v>23977</v>
      </c>
      <c r="T48" s="258"/>
      <c r="U48" s="259"/>
      <c r="V48" s="260"/>
      <c r="W48" s="258"/>
      <c r="X48" s="259"/>
      <c r="Y48" s="260"/>
      <c r="Z48" s="258"/>
      <c r="AA48" s="258"/>
    </row>
    <row r="49" spans="1:27" ht="11.85" customHeight="1">
      <c r="A49" s="49"/>
      <c r="B49" s="49"/>
      <c r="C49" s="44" t="str">
        <f>IF($D$1="日本語",VLOOKUP(10,Sheet3!$A:$C,2,FALSE),VLOOKUP(10,Sheet3!$A:$C,3,FALSE))</f>
        <v>営業利益</v>
      </c>
      <c r="D49" s="245">
        <v>-1578</v>
      </c>
      <c r="E49" s="246"/>
      <c r="F49" s="247"/>
      <c r="G49" s="248">
        <v>-556</v>
      </c>
      <c r="H49" s="246"/>
      <c r="I49" s="247"/>
      <c r="J49" s="248">
        <f>-2666-D25</f>
        <v>-532</v>
      </c>
      <c r="K49" s="246"/>
      <c r="L49" s="247"/>
      <c r="M49" s="248">
        <v>-1882</v>
      </c>
      <c r="N49" s="246"/>
      <c r="O49" s="246"/>
      <c r="P49" s="245">
        <v>473</v>
      </c>
      <c r="Q49" s="246"/>
      <c r="R49" s="247"/>
      <c r="S49" s="248">
        <f>P25-P49</f>
        <v>1471</v>
      </c>
      <c r="T49" s="246"/>
      <c r="U49" s="247"/>
      <c r="V49" s="248"/>
      <c r="W49" s="246"/>
      <c r="X49" s="247"/>
      <c r="Y49" s="248"/>
      <c r="Z49" s="246"/>
      <c r="AA49" s="246"/>
    </row>
    <row r="50" spans="1:27" ht="11.85" customHeight="1">
      <c r="A50" s="50"/>
      <c r="B50" s="50"/>
      <c r="C50" s="51" t="str">
        <f>IF($D$1="日本語",VLOOKUP(11,Sheet3!$A:$C,2,FALSE),VLOOKUP(11,Sheet3!$A:$C,3,FALSE))</f>
        <v>営業利益率</v>
      </c>
      <c r="D50" s="249">
        <v>-0.10100000000000001</v>
      </c>
      <c r="E50" s="250"/>
      <c r="F50" s="251"/>
      <c r="G50" s="252">
        <v>-4.3614684656416693E-2</v>
      </c>
      <c r="H50" s="250"/>
      <c r="I50" s="251"/>
      <c r="J50" s="252">
        <v>-2.60989010989011E-2</v>
      </c>
      <c r="K50" s="250"/>
      <c r="L50" s="251"/>
      <c r="M50" s="252">
        <v>-0.11351709994571446</v>
      </c>
      <c r="N50" s="250"/>
      <c r="O50" s="250"/>
      <c r="P50" s="249">
        <f>P49/P48</f>
        <v>2.5132837407013817E-2</v>
      </c>
      <c r="Q50" s="250"/>
      <c r="R50" s="251"/>
      <c r="S50" s="252">
        <f>S49/S48</f>
        <v>6.1350460858322561E-2</v>
      </c>
      <c r="T50" s="250"/>
      <c r="U50" s="251"/>
      <c r="V50" s="252"/>
      <c r="W50" s="250"/>
      <c r="X50" s="251"/>
      <c r="Y50" s="252"/>
      <c r="Z50" s="250"/>
      <c r="AA50" s="250"/>
    </row>
    <row r="51" spans="1:27" ht="11.85" customHeight="1">
      <c r="A51" s="305" t="str">
        <f>IF($D$1="日本語",VLOOKUP(212,Sheet3!$A:$C,2,FALSE),VLOOKUP(212,Sheet3!$A:$C,3,FALSE))</f>
        <v>欧州</v>
      </c>
      <c r="B51" s="305"/>
      <c r="C51" s="44" t="str">
        <f>IF($D$1="日本語",VLOOKUP(9,Sheet3!$A:$C,2,FALSE),VLOOKUP(9,Sheet3!$A:$C,3,FALSE))</f>
        <v>売上高</v>
      </c>
      <c r="D51" s="243">
        <v>21709</v>
      </c>
      <c r="E51" s="242"/>
      <c r="F51" s="244"/>
      <c r="G51" s="241">
        <v>15385</v>
      </c>
      <c r="H51" s="242"/>
      <c r="I51" s="244"/>
      <c r="J51" s="241">
        <f>68429-D27</f>
        <v>31335</v>
      </c>
      <c r="K51" s="242"/>
      <c r="L51" s="244"/>
      <c r="M51" s="241">
        <v>18913</v>
      </c>
      <c r="N51" s="242"/>
      <c r="O51" s="242"/>
      <c r="P51" s="243">
        <v>31121</v>
      </c>
      <c r="Q51" s="242"/>
      <c r="R51" s="244"/>
      <c r="S51" s="241">
        <f t="shared" ref="S51:S52" si="0">P27-P51</f>
        <v>26712</v>
      </c>
      <c r="T51" s="242"/>
      <c r="U51" s="244"/>
      <c r="V51" s="241"/>
      <c r="W51" s="242"/>
      <c r="X51" s="244"/>
      <c r="Y51" s="241"/>
      <c r="Z51" s="242"/>
      <c r="AA51" s="242"/>
    </row>
    <row r="52" spans="1:27" ht="11.85" customHeight="1">
      <c r="A52" s="45"/>
      <c r="B52" s="45"/>
      <c r="C52" s="46" t="str">
        <f>IF($D$1="日本語",VLOOKUP(10,Sheet3!$A:$C,2,FALSE),VLOOKUP(10,Sheet3!$A:$C,3,FALSE))</f>
        <v>営業利益</v>
      </c>
      <c r="D52" s="237">
        <v>499</v>
      </c>
      <c r="E52" s="238"/>
      <c r="F52" s="239"/>
      <c r="G52" s="240">
        <v>238</v>
      </c>
      <c r="H52" s="238"/>
      <c r="I52" s="239"/>
      <c r="J52" s="240">
        <f>5447-D28</f>
        <v>4710</v>
      </c>
      <c r="K52" s="238"/>
      <c r="L52" s="239"/>
      <c r="M52" s="240">
        <v>-875</v>
      </c>
      <c r="N52" s="238"/>
      <c r="O52" s="238"/>
      <c r="P52" s="237">
        <v>5496</v>
      </c>
      <c r="Q52" s="238"/>
      <c r="R52" s="239"/>
      <c r="S52" s="240">
        <f t="shared" si="0"/>
        <v>3671</v>
      </c>
      <c r="T52" s="238"/>
      <c r="U52" s="239"/>
      <c r="V52" s="240"/>
      <c r="W52" s="238"/>
      <c r="X52" s="239"/>
      <c r="Y52" s="240"/>
      <c r="Z52" s="238"/>
      <c r="AA52" s="238"/>
    </row>
    <row r="53" spans="1:27" ht="11.85" customHeight="1">
      <c r="A53" s="47"/>
      <c r="B53" s="47"/>
      <c r="C53" s="48" t="str">
        <f>IF($D$1="日本語",VLOOKUP(11,Sheet3!$A:$C,2,FALSE),VLOOKUP(11,Sheet3!$A:$C,3,FALSE))</f>
        <v>営業利益率</v>
      </c>
      <c r="D53" s="253">
        <v>2.3E-2</v>
      </c>
      <c r="E53" s="254"/>
      <c r="F53" s="255"/>
      <c r="G53" s="256">
        <v>1.5469613259668509E-2</v>
      </c>
      <c r="H53" s="254"/>
      <c r="I53" s="255"/>
      <c r="J53" s="256">
        <v>0.15031115366203926</v>
      </c>
      <c r="K53" s="254"/>
      <c r="L53" s="255"/>
      <c r="M53" s="228">
        <v>-4.6264474171204995E-2</v>
      </c>
      <c r="N53" s="226"/>
      <c r="O53" s="226"/>
      <c r="P53" s="253">
        <f>P52/P51</f>
        <v>0.17660100896500755</v>
      </c>
      <c r="Q53" s="254"/>
      <c r="R53" s="255"/>
      <c r="S53" s="256">
        <f t="shared" ref="S53" si="1">S52/S51</f>
        <v>0.13742887091943695</v>
      </c>
      <c r="T53" s="254"/>
      <c r="U53" s="255"/>
      <c r="V53" s="256"/>
      <c r="W53" s="254"/>
      <c r="X53" s="255"/>
      <c r="Y53" s="228"/>
      <c r="Z53" s="226"/>
      <c r="AA53" s="226"/>
    </row>
    <row r="54" spans="1:27" ht="11.85" customHeight="1">
      <c r="A54" s="306" t="str">
        <f>IF($D$1="日本語",VLOOKUP(215,Sheet3!$A:$C,2,FALSE),VLOOKUP(215,Sheet3!$A:$C,3,FALSE))</f>
        <v>中華圏</v>
      </c>
      <c r="B54" s="306"/>
      <c r="C54" s="46" t="str">
        <f>IF($D$1="日本語",VLOOKUP(9,Sheet3!$A:$C,2,FALSE),VLOOKUP(9,Sheet3!$A:$C,3,FALSE))</f>
        <v>売上高</v>
      </c>
      <c r="D54" s="257">
        <v>6931</v>
      </c>
      <c r="E54" s="258"/>
      <c r="F54" s="259"/>
      <c r="G54" s="260">
        <v>11594</v>
      </c>
      <c r="H54" s="258"/>
      <c r="I54" s="259"/>
      <c r="J54" s="260">
        <f>30956-D30</f>
        <v>12431</v>
      </c>
      <c r="K54" s="258"/>
      <c r="L54" s="259"/>
      <c r="M54" s="260">
        <v>10162</v>
      </c>
      <c r="N54" s="258"/>
      <c r="O54" s="258"/>
      <c r="P54" s="257">
        <v>13572</v>
      </c>
      <c r="Q54" s="258"/>
      <c r="R54" s="259"/>
      <c r="S54" s="260">
        <f t="shared" ref="S54:S55" si="2">P30-P54</f>
        <v>14418</v>
      </c>
      <c r="T54" s="258"/>
      <c r="U54" s="259"/>
      <c r="V54" s="260"/>
      <c r="W54" s="258"/>
      <c r="X54" s="259"/>
      <c r="Y54" s="260"/>
      <c r="Z54" s="258"/>
      <c r="AA54" s="258"/>
    </row>
    <row r="55" spans="1:27" ht="11.85" customHeight="1">
      <c r="A55" s="49"/>
      <c r="B55" s="49"/>
      <c r="C55" s="44" t="str">
        <f>IF($D$1="日本語",VLOOKUP(10,Sheet3!$A:$C,2,FALSE),VLOOKUP(10,Sheet3!$A:$C,3,FALSE))</f>
        <v>営業利益</v>
      </c>
      <c r="D55" s="245">
        <v>426</v>
      </c>
      <c r="E55" s="246"/>
      <c r="F55" s="247"/>
      <c r="G55" s="248">
        <v>1707</v>
      </c>
      <c r="H55" s="246"/>
      <c r="I55" s="247"/>
      <c r="J55" s="248">
        <f>4258-D31</f>
        <v>2125</v>
      </c>
      <c r="K55" s="246"/>
      <c r="L55" s="247"/>
      <c r="M55" s="248">
        <v>47</v>
      </c>
      <c r="N55" s="246"/>
      <c r="O55" s="246"/>
      <c r="P55" s="245">
        <v>3470</v>
      </c>
      <c r="Q55" s="246"/>
      <c r="R55" s="247"/>
      <c r="S55" s="248">
        <f t="shared" si="2"/>
        <v>2677</v>
      </c>
      <c r="T55" s="246"/>
      <c r="U55" s="247"/>
      <c r="V55" s="248"/>
      <c r="W55" s="246"/>
      <c r="X55" s="247"/>
      <c r="Y55" s="248"/>
      <c r="Z55" s="246"/>
      <c r="AA55" s="246"/>
    </row>
    <row r="56" spans="1:27" ht="11.85" customHeight="1">
      <c r="A56" s="50"/>
      <c r="B56" s="50"/>
      <c r="C56" s="51" t="str">
        <f>IF($D$1="日本語",VLOOKUP(11,Sheet3!$A:$C,2,FALSE),VLOOKUP(11,Sheet3!$A:$C,3,FALSE))</f>
        <v>営業利益率</v>
      </c>
      <c r="D56" s="249">
        <v>6.0999999999999999E-2</v>
      </c>
      <c r="E56" s="250"/>
      <c r="F56" s="251"/>
      <c r="G56" s="252">
        <v>0.14723132654821458</v>
      </c>
      <c r="H56" s="250"/>
      <c r="I56" s="251"/>
      <c r="J56" s="252">
        <v>0.17094360872013514</v>
      </c>
      <c r="K56" s="250"/>
      <c r="L56" s="251"/>
      <c r="M56" s="252">
        <v>4.6250738043692183E-3</v>
      </c>
      <c r="N56" s="250"/>
      <c r="O56" s="250"/>
      <c r="P56" s="249">
        <f>P55/P54</f>
        <v>0.25567344532861774</v>
      </c>
      <c r="Q56" s="250"/>
      <c r="R56" s="251"/>
      <c r="S56" s="252">
        <f t="shared" ref="S56" si="3">S55/S54</f>
        <v>0.18567068941600776</v>
      </c>
      <c r="T56" s="250"/>
      <c r="U56" s="251"/>
      <c r="V56" s="252"/>
      <c r="W56" s="250"/>
      <c r="X56" s="251"/>
      <c r="Y56" s="252"/>
      <c r="Z56" s="250"/>
      <c r="AA56" s="250"/>
    </row>
    <row r="57" spans="1:27" ht="11.85" customHeight="1">
      <c r="A57" s="305" t="str">
        <f>IF($D$1="日本語",VLOOKUP(217,Sheet3!$A:$C,2,FALSE),VLOOKUP(217,Sheet3!$A:$C,3,FALSE))</f>
        <v>オセアニア</v>
      </c>
      <c r="B57" s="305"/>
      <c r="C57" s="44" t="str">
        <f>IF($D$1="日本語",VLOOKUP(9,Sheet3!$A:$C,2,FALSE),VLOOKUP(9,Sheet3!$A:$C,3,FALSE))</f>
        <v>売上高</v>
      </c>
      <c r="D57" s="243">
        <v>4742</v>
      </c>
      <c r="E57" s="242"/>
      <c r="F57" s="244"/>
      <c r="G57" s="241">
        <v>3845</v>
      </c>
      <c r="H57" s="242"/>
      <c r="I57" s="244"/>
      <c r="J57" s="241">
        <f>14095-D33</f>
        <v>5508</v>
      </c>
      <c r="K57" s="242"/>
      <c r="L57" s="244"/>
      <c r="M57" s="241">
        <v>5831</v>
      </c>
      <c r="N57" s="242"/>
      <c r="O57" s="242"/>
      <c r="P57" s="243">
        <v>7678</v>
      </c>
      <c r="Q57" s="242"/>
      <c r="R57" s="244"/>
      <c r="S57" s="241">
        <f t="shared" ref="S57:S58" si="4">P33-P57</f>
        <v>5457</v>
      </c>
      <c r="T57" s="242"/>
      <c r="U57" s="244"/>
      <c r="V57" s="241"/>
      <c r="W57" s="242"/>
      <c r="X57" s="244"/>
      <c r="Y57" s="241"/>
      <c r="Z57" s="242"/>
      <c r="AA57" s="242"/>
    </row>
    <row r="58" spans="1:27" ht="11.85" customHeight="1">
      <c r="A58" s="45"/>
      <c r="B58" s="45"/>
      <c r="C58" s="46" t="str">
        <f>IF($D$1="日本語",VLOOKUP(10,Sheet3!$A:$C,2,FALSE),VLOOKUP(10,Sheet3!$A:$C,3,FALSE))</f>
        <v>営業利益</v>
      </c>
      <c r="D58" s="237">
        <v>542</v>
      </c>
      <c r="E58" s="238"/>
      <c r="F58" s="239"/>
      <c r="G58" s="240">
        <v>545</v>
      </c>
      <c r="H58" s="238"/>
      <c r="I58" s="239"/>
      <c r="J58" s="240">
        <f>1921-D34</f>
        <v>834</v>
      </c>
      <c r="K58" s="238"/>
      <c r="L58" s="239"/>
      <c r="M58" s="240">
        <v>786</v>
      </c>
      <c r="N58" s="238"/>
      <c r="O58" s="238"/>
      <c r="P58" s="237">
        <v>1416</v>
      </c>
      <c r="Q58" s="238"/>
      <c r="R58" s="239"/>
      <c r="S58" s="240">
        <f t="shared" si="4"/>
        <v>619</v>
      </c>
      <c r="T58" s="238"/>
      <c r="U58" s="239"/>
      <c r="V58" s="240"/>
      <c r="W58" s="238"/>
      <c r="X58" s="239"/>
      <c r="Y58" s="240"/>
      <c r="Z58" s="238"/>
      <c r="AA58" s="238"/>
    </row>
    <row r="59" spans="1:27" ht="11.85" customHeight="1">
      <c r="A59" s="47"/>
      <c r="B59" s="47"/>
      <c r="C59" s="48" t="str">
        <f>IF($D$1="日本語",VLOOKUP(11,Sheet3!$A:$C,2,FALSE),VLOOKUP(11,Sheet3!$A:$C,3,FALSE))</f>
        <v>営業利益率</v>
      </c>
      <c r="D59" s="253">
        <v>0.114</v>
      </c>
      <c r="E59" s="254"/>
      <c r="F59" s="255"/>
      <c r="G59" s="256">
        <v>0.14174252275682706</v>
      </c>
      <c r="H59" s="254"/>
      <c r="I59" s="255"/>
      <c r="J59" s="256">
        <v>0.15141612200435731</v>
      </c>
      <c r="K59" s="254"/>
      <c r="L59" s="255"/>
      <c r="M59" s="228">
        <v>0.13479677585319841</v>
      </c>
      <c r="N59" s="226"/>
      <c r="O59" s="226"/>
      <c r="P59" s="253">
        <f>P58/P57</f>
        <v>0.18442302682990361</v>
      </c>
      <c r="Q59" s="254"/>
      <c r="R59" s="255"/>
      <c r="S59" s="256">
        <f t="shared" ref="S59" si="5">S58/S57</f>
        <v>0.11343228880337182</v>
      </c>
      <c r="T59" s="254"/>
      <c r="U59" s="255"/>
      <c r="V59" s="256"/>
      <c r="W59" s="254"/>
      <c r="X59" s="255"/>
      <c r="Y59" s="228"/>
      <c r="Z59" s="226"/>
      <c r="AA59" s="226"/>
    </row>
    <row r="60" spans="1:27" ht="11.85" customHeight="1">
      <c r="A60" s="306" t="str">
        <f>IF($D$1="日本語",VLOOKUP(218,Sheet3!$A:$C,2,FALSE),VLOOKUP(218,Sheet3!$A:$C,3,FALSE))</f>
        <v xml:space="preserve">東南・南アジア  </v>
      </c>
      <c r="B60" s="306"/>
      <c r="C60" s="46" t="str">
        <f>IF($D$1="日本語",VLOOKUP(9,Sheet3!$A:$C,2,FALSE),VLOOKUP(9,Sheet3!$A:$C,3,FALSE))</f>
        <v>売上高</v>
      </c>
      <c r="D60" s="257">
        <v>2749</v>
      </c>
      <c r="E60" s="258"/>
      <c r="F60" s="259"/>
      <c r="G60" s="260">
        <v>914</v>
      </c>
      <c r="H60" s="258"/>
      <c r="I60" s="259"/>
      <c r="J60" s="260">
        <f>6147-D36</f>
        <v>2484</v>
      </c>
      <c r="K60" s="258"/>
      <c r="L60" s="259"/>
      <c r="M60" s="260">
        <v>2406</v>
      </c>
      <c r="N60" s="258"/>
      <c r="O60" s="258"/>
      <c r="P60" s="257">
        <v>2506</v>
      </c>
      <c r="Q60" s="258"/>
      <c r="R60" s="259"/>
      <c r="S60" s="260">
        <f t="shared" ref="S60:S61" si="6">P36-P60</f>
        <v>2130</v>
      </c>
      <c r="T60" s="258"/>
      <c r="U60" s="259"/>
      <c r="V60" s="260"/>
      <c r="W60" s="258"/>
      <c r="X60" s="259"/>
      <c r="Y60" s="260"/>
      <c r="Z60" s="258"/>
      <c r="AA60" s="258"/>
    </row>
    <row r="61" spans="1:27" ht="11.85" customHeight="1">
      <c r="A61" s="49"/>
      <c r="B61" s="49"/>
      <c r="C61" s="44" t="str">
        <f>IF($D$1="日本語",VLOOKUP(10,Sheet3!$A:$C,2,FALSE),VLOOKUP(10,Sheet3!$A:$C,3,FALSE))</f>
        <v>営業利益</v>
      </c>
      <c r="D61" s="245">
        <v>203</v>
      </c>
      <c r="E61" s="246"/>
      <c r="F61" s="247"/>
      <c r="G61" s="248">
        <v>-274</v>
      </c>
      <c r="H61" s="246"/>
      <c r="I61" s="247"/>
      <c r="J61" s="248">
        <f>125-D37</f>
        <v>196</v>
      </c>
      <c r="K61" s="246"/>
      <c r="L61" s="247"/>
      <c r="M61" s="248">
        <v>27</v>
      </c>
      <c r="N61" s="246"/>
      <c r="O61" s="246"/>
      <c r="P61" s="245">
        <v>165</v>
      </c>
      <c r="Q61" s="246"/>
      <c r="R61" s="247"/>
      <c r="S61" s="248">
        <f t="shared" si="6"/>
        <v>17</v>
      </c>
      <c r="T61" s="246"/>
      <c r="U61" s="247"/>
      <c r="V61" s="248"/>
      <c r="W61" s="246"/>
      <c r="X61" s="247"/>
      <c r="Y61" s="248"/>
      <c r="Z61" s="246"/>
      <c r="AA61" s="246"/>
    </row>
    <row r="62" spans="1:27" ht="11.85" customHeight="1">
      <c r="A62" s="50"/>
      <c r="B62" s="50"/>
      <c r="C62" s="51" t="str">
        <f>IF($D$1="日本語",VLOOKUP(11,Sheet3!$A:$C,2,FALSE),VLOOKUP(11,Sheet3!$A:$C,3,FALSE))</f>
        <v>営業利益率</v>
      </c>
      <c r="D62" s="249">
        <v>7.3999999999999996E-2</v>
      </c>
      <c r="E62" s="250"/>
      <c r="F62" s="251"/>
      <c r="G62" s="252">
        <v>-0.29978118161925604</v>
      </c>
      <c r="H62" s="250"/>
      <c r="I62" s="251"/>
      <c r="J62" s="252">
        <v>7.8904991948470213E-2</v>
      </c>
      <c r="K62" s="250"/>
      <c r="L62" s="251"/>
      <c r="M62" s="252">
        <v>1.1221945137157107E-2</v>
      </c>
      <c r="N62" s="250"/>
      <c r="O62" s="250"/>
      <c r="P62" s="249">
        <f>P61/P60</f>
        <v>6.5841979249800481E-2</v>
      </c>
      <c r="Q62" s="250"/>
      <c r="R62" s="251"/>
      <c r="S62" s="252">
        <f t="shared" ref="S62" si="7">S61/S60</f>
        <v>7.9812206572769957E-3</v>
      </c>
      <c r="T62" s="250"/>
      <c r="U62" s="251"/>
      <c r="V62" s="252"/>
      <c r="W62" s="250"/>
      <c r="X62" s="251"/>
      <c r="Y62" s="252"/>
      <c r="Z62" s="250"/>
      <c r="AA62" s="250"/>
    </row>
    <row r="63" spans="1:27" ht="11.85" customHeight="1">
      <c r="A63" s="305" t="str">
        <f>IF($D$1="日本語",VLOOKUP(273,Sheet3!$A:$C,2,FALSE),VLOOKUP(273,Sheet3!$A:$C,3,FALSE))</f>
        <v>その他</v>
      </c>
      <c r="B63" s="305"/>
      <c r="C63" s="44" t="str">
        <f>IF($D$1="日本語",VLOOKUP(9,Sheet3!$A:$C,2,FALSE),VLOOKUP(9,Sheet3!$A:$C,3,FALSE))</f>
        <v>売上高</v>
      </c>
      <c r="D63" s="243">
        <v>7324</v>
      </c>
      <c r="E63" s="242"/>
      <c r="F63" s="244"/>
      <c r="G63" s="241">
        <v>4669</v>
      </c>
      <c r="H63" s="242"/>
      <c r="I63" s="244"/>
      <c r="J63" s="241">
        <f>20559-D39</f>
        <v>8566</v>
      </c>
      <c r="K63" s="242"/>
      <c r="L63" s="244"/>
      <c r="M63" s="241">
        <v>7701</v>
      </c>
      <c r="N63" s="242"/>
      <c r="O63" s="242"/>
      <c r="P63" s="243">
        <v>7501</v>
      </c>
      <c r="Q63" s="242"/>
      <c r="R63" s="244"/>
      <c r="S63" s="241">
        <f>P39-P63</f>
        <v>8241</v>
      </c>
      <c r="T63" s="242"/>
      <c r="U63" s="244"/>
      <c r="V63" s="241"/>
      <c r="W63" s="242"/>
      <c r="X63" s="244"/>
      <c r="Y63" s="241"/>
      <c r="Z63" s="242"/>
      <c r="AA63" s="242"/>
    </row>
    <row r="64" spans="1:27" ht="11.85" customHeight="1">
      <c r="A64" s="45"/>
      <c r="B64" s="45"/>
      <c r="C64" s="46" t="str">
        <f>IF($D$1="日本語",VLOOKUP(10,Sheet3!$A:$C,2,FALSE),VLOOKUP(10,Sheet3!$A:$C,3,FALSE))</f>
        <v>営業利益</v>
      </c>
      <c r="D64" s="237">
        <v>-92</v>
      </c>
      <c r="E64" s="238"/>
      <c r="F64" s="239"/>
      <c r="G64" s="240">
        <v>-225</v>
      </c>
      <c r="H64" s="238"/>
      <c r="I64" s="239"/>
      <c r="J64" s="240">
        <f>343-D40</f>
        <v>660</v>
      </c>
      <c r="K64" s="238"/>
      <c r="L64" s="239"/>
      <c r="M64" s="240">
        <v>124</v>
      </c>
      <c r="N64" s="238"/>
      <c r="O64" s="238"/>
      <c r="P64" s="237">
        <v>411</v>
      </c>
      <c r="Q64" s="238"/>
      <c r="R64" s="239"/>
      <c r="S64" s="240">
        <f t="shared" ref="S64" si="8">P40-P64</f>
        <v>223</v>
      </c>
      <c r="T64" s="238"/>
      <c r="U64" s="239"/>
      <c r="V64" s="240"/>
      <c r="W64" s="238"/>
      <c r="X64" s="239"/>
      <c r="Y64" s="240"/>
      <c r="Z64" s="238"/>
      <c r="AA64" s="238"/>
    </row>
    <row r="65" spans="1:27" ht="11.85" customHeight="1">
      <c r="A65" s="47"/>
      <c r="B65" s="47"/>
      <c r="C65" s="48" t="str">
        <f>IF($D$1="日本語",VLOOKUP(11,Sheet3!$A:$C,2,FALSE),VLOOKUP(11,Sheet3!$A:$C,3,FALSE))</f>
        <v>営業利益率</v>
      </c>
      <c r="D65" s="225">
        <v>-1.2999999999999999E-2</v>
      </c>
      <c r="E65" s="226"/>
      <c r="F65" s="227"/>
      <c r="G65" s="228">
        <v>-4.8190190618976225E-2</v>
      </c>
      <c r="H65" s="226"/>
      <c r="I65" s="227"/>
      <c r="J65" s="228">
        <v>7.7048797571795474E-2</v>
      </c>
      <c r="K65" s="226"/>
      <c r="L65" s="227"/>
      <c r="M65" s="228">
        <v>1.6101804960394754E-2</v>
      </c>
      <c r="N65" s="226"/>
      <c r="O65" s="226"/>
      <c r="P65" s="225">
        <f>P64/P63</f>
        <v>5.4792694307425678E-2</v>
      </c>
      <c r="Q65" s="226"/>
      <c r="R65" s="227"/>
      <c r="S65" s="228">
        <f t="shared" ref="S65" si="9">S64/S63</f>
        <v>2.7059822837034342E-2</v>
      </c>
      <c r="T65" s="226"/>
      <c r="U65" s="227"/>
      <c r="V65" s="228"/>
      <c r="W65" s="226"/>
      <c r="X65" s="227"/>
      <c r="Y65" s="228"/>
      <c r="Z65" s="226"/>
      <c r="AA65" s="226"/>
    </row>
    <row r="66" spans="1:27" ht="9.75" customHeight="1">
      <c r="A66" s="54"/>
      <c r="B66" s="55"/>
      <c r="C66" s="54"/>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11.85" customHeight="1">
      <c r="A67" s="309" t="str">
        <f>IF($D$1="日本語",VLOOKUP(208,Sheet3!$A:$C,2,FALSE),VLOOKUP(208,Sheet3!$A:$C,3,FALSE))</f>
        <v>ご参考：為替レート</v>
      </c>
      <c r="B67" s="309"/>
      <c r="C67" s="310"/>
      <c r="D67" s="229" t="str">
        <f>IF($D$1="日本語",VLOOKUP(2,Sheet3!$E:$G,2,FALSE),VLOOKUP(2,Sheet3!$E:$G,3,FALSE))</f>
        <v>2020年12月期</v>
      </c>
      <c r="E67" s="230"/>
      <c r="F67" s="230"/>
      <c r="G67" s="230"/>
      <c r="H67" s="230"/>
      <c r="I67" s="230"/>
      <c r="J67" s="230"/>
      <c r="K67" s="230"/>
      <c r="L67" s="230"/>
      <c r="M67" s="230"/>
      <c r="N67" s="230"/>
      <c r="O67" s="231"/>
      <c r="P67" s="229" t="str">
        <f>IF($D$1="日本語",VLOOKUP(3,Sheet3!$E:$G,2,FALSE),VLOOKUP(3,Sheet3!$E:$G,3,FALSE))</f>
        <v>2021年12月期</v>
      </c>
      <c r="Q67" s="230"/>
      <c r="R67" s="230"/>
      <c r="S67" s="230"/>
      <c r="T67" s="230"/>
      <c r="U67" s="230"/>
      <c r="V67" s="230"/>
      <c r="W67" s="230"/>
      <c r="X67" s="230"/>
      <c r="Y67" s="230"/>
      <c r="Z67" s="230"/>
      <c r="AA67" s="230"/>
    </row>
    <row r="68" spans="1:27" ht="11.85" customHeight="1">
      <c r="A68" s="299"/>
      <c r="B68" s="299"/>
      <c r="C68" s="304"/>
      <c r="D68" s="232" t="s">
        <v>2</v>
      </c>
      <c r="E68" s="233"/>
      <c r="F68" s="234"/>
      <c r="G68" s="235" t="s">
        <v>3</v>
      </c>
      <c r="H68" s="233"/>
      <c r="I68" s="234"/>
      <c r="J68" s="235" t="s">
        <v>4</v>
      </c>
      <c r="K68" s="233"/>
      <c r="L68" s="234"/>
      <c r="M68" s="235" t="s">
        <v>5</v>
      </c>
      <c r="N68" s="233"/>
      <c r="O68" s="236"/>
      <c r="P68" s="232" t="s">
        <v>2</v>
      </c>
      <c r="Q68" s="233"/>
      <c r="R68" s="234"/>
      <c r="S68" s="235" t="s">
        <v>3</v>
      </c>
      <c r="T68" s="233"/>
      <c r="U68" s="234"/>
      <c r="V68" s="235" t="s">
        <v>4</v>
      </c>
      <c r="W68" s="233"/>
      <c r="X68" s="234"/>
      <c r="Y68" s="235" t="s">
        <v>5</v>
      </c>
      <c r="Z68" s="233"/>
      <c r="AA68" s="233"/>
    </row>
    <row r="69" spans="1:27" ht="11.85" customHeight="1">
      <c r="A69" s="311" t="s">
        <v>16</v>
      </c>
      <c r="B69" s="311"/>
      <c r="C69" s="311"/>
      <c r="D69" s="217">
        <v>109.01</v>
      </c>
      <c r="E69" s="218"/>
      <c r="F69" s="219"/>
      <c r="G69" s="220">
        <v>108.27</v>
      </c>
      <c r="H69" s="218"/>
      <c r="I69" s="219"/>
      <c r="J69" s="220">
        <v>107.33</v>
      </c>
      <c r="K69" s="218"/>
      <c r="L69" s="219"/>
      <c r="M69" s="220">
        <v>106.54</v>
      </c>
      <c r="N69" s="218"/>
      <c r="O69" s="218"/>
      <c r="P69" s="217">
        <v>106.15</v>
      </c>
      <c r="Q69" s="218"/>
      <c r="R69" s="219"/>
      <c r="S69" s="220">
        <v>107.65</v>
      </c>
      <c r="T69" s="218"/>
      <c r="U69" s="219"/>
      <c r="V69" s="220"/>
      <c r="W69" s="218"/>
      <c r="X69" s="219"/>
      <c r="Y69" s="220"/>
      <c r="Z69" s="218"/>
      <c r="AA69" s="218"/>
    </row>
    <row r="70" spans="1:27" ht="11.85" customHeight="1">
      <c r="A70" s="298" t="s">
        <v>17</v>
      </c>
      <c r="B70" s="298"/>
      <c r="C70" s="303"/>
      <c r="D70" s="221">
        <v>120.58</v>
      </c>
      <c r="E70" s="222"/>
      <c r="F70" s="223"/>
      <c r="G70" s="224">
        <v>119.78</v>
      </c>
      <c r="H70" s="222"/>
      <c r="I70" s="223"/>
      <c r="J70" s="224">
        <v>121.22</v>
      </c>
      <c r="K70" s="222"/>
      <c r="L70" s="223"/>
      <c r="M70" s="224">
        <v>121.97</v>
      </c>
      <c r="N70" s="222"/>
      <c r="O70" s="222"/>
      <c r="P70" s="221">
        <v>128.04</v>
      </c>
      <c r="Q70" s="222"/>
      <c r="R70" s="223"/>
      <c r="S70" s="224">
        <v>129.91</v>
      </c>
      <c r="T70" s="222"/>
      <c r="U70" s="223"/>
      <c r="V70" s="224"/>
      <c r="W70" s="222"/>
      <c r="X70" s="223"/>
      <c r="Y70" s="224"/>
      <c r="Z70" s="222"/>
      <c r="AA70" s="222"/>
    </row>
    <row r="71" spans="1:27" ht="11.85" customHeight="1">
      <c r="A71" s="307" t="s">
        <v>18</v>
      </c>
      <c r="B71" s="307"/>
      <c r="C71" s="308"/>
      <c r="D71" s="211">
        <v>15.58</v>
      </c>
      <c r="E71" s="212"/>
      <c r="F71" s="213"/>
      <c r="G71" s="214">
        <v>15.38</v>
      </c>
      <c r="H71" s="212"/>
      <c r="I71" s="213"/>
      <c r="J71" s="214">
        <v>15.35</v>
      </c>
      <c r="K71" s="212"/>
      <c r="L71" s="213"/>
      <c r="M71" s="215">
        <v>15.44</v>
      </c>
      <c r="N71" s="216"/>
      <c r="O71" s="216"/>
      <c r="P71" s="211">
        <v>16.32</v>
      </c>
      <c r="Q71" s="212"/>
      <c r="R71" s="213"/>
      <c r="S71" s="214">
        <v>16.63</v>
      </c>
      <c r="T71" s="212"/>
      <c r="U71" s="213"/>
      <c r="V71" s="214"/>
      <c r="W71" s="212"/>
      <c r="X71" s="213"/>
      <c r="Y71" s="215"/>
      <c r="Z71" s="216"/>
      <c r="AA71" s="216"/>
    </row>
    <row r="72" spans="1:27" ht="10.35" customHeight="1">
      <c r="A72" s="32"/>
      <c r="C72" s="33"/>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0.35" customHeight="1">
      <c r="A73" s="32"/>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0.35" customHeight="1">
      <c r="P74" s="32"/>
      <c r="Q74" s="32"/>
      <c r="R74" s="32"/>
      <c r="S74" s="32"/>
      <c r="T74" s="32"/>
      <c r="U74" s="32"/>
    </row>
    <row r="75" spans="1:27" ht="10.35" customHeight="1"/>
    <row r="76" spans="1:27" ht="10.35" customHeight="1"/>
    <row r="77" spans="1:27" ht="10.35" customHeight="1"/>
    <row r="78" spans="1:27" ht="10.35" customHeight="1"/>
    <row r="79" spans="1:27" ht="10.35" customHeight="1"/>
    <row r="80" spans="1:27" ht="10.35" customHeight="1"/>
    <row r="81" ht="10.35" customHeight="1"/>
    <row r="82" ht="10.35" customHeight="1"/>
    <row r="83" ht="11.85" customHeight="1"/>
    <row r="84" ht="11.85" customHeight="1"/>
    <row r="85" ht="11.85" customHeight="1"/>
    <row r="86" ht="11.85" customHeight="1"/>
    <row r="87" ht="11.85" customHeight="1"/>
    <row r="88" ht="11.85" customHeight="1"/>
    <row r="89" ht="11.85" customHeight="1"/>
    <row r="90" ht="11.85" customHeight="1"/>
    <row r="91" ht="11.85" customHeight="1"/>
    <row r="92" ht="11.85" customHeight="1"/>
    <row r="93" ht="11.85" customHeight="1"/>
    <row r="94" ht="11.85" customHeight="1"/>
    <row r="95" ht="11.85" customHeight="1"/>
    <row r="96" ht="11.85" customHeight="1"/>
    <row r="97" ht="11.85" customHeight="1"/>
    <row r="98" ht="11.85" customHeight="1"/>
    <row r="99" ht="11.85" customHeight="1"/>
    <row r="100" ht="11.85" customHeight="1"/>
    <row r="101" ht="11.85" customHeight="1"/>
    <row r="102" ht="11.85" customHeight="1"/>
    <row r="103" ht="11.85" customHeight="1"/>
    <row r="104" ht="11.85" customHeight="1"/>
    <row r="105" ht="11.85" customHeight="1"/>
    <row r="106" ht="11.85" customHeight="1"/>
    <row r="107" ht="11.85" customHeight="1"/>
    <row r="108" ht="11.85" customHeight="1"/>
    <row r="109" ht="11.85" customHeight="1"/>
    <row r="110" ht="11.85" customHeight="1"/>
    <row r="111" ht="11.85" customHeight="1"/>
    <row r="112" ht="11.85" customHeight="1"/>
    <row r="113" ht="11.85" customHeight="1"/>
    <row r="114" ht="11.85" customHeight="1"/>
    <row r="115" ht="11.85" customHeight="1"/>
    <row r="116" ht="11.85" customHeight="1"/>
    <row r="117" ht="11.85" customHeight="1"/>
    <row r="118" ht="11.85" customHeight="1"/>
    <row r="119" ht="11.85" customHeight="1"/>
    <row r="120" ht="11.85" customHeight="1"/>
    <row r="121" ht="11.85" customHeight="1"/>
    <row r="122" ht="11.85" customHeight="1"/>
    <row r="123" ht="11.85" customHeight="1"/>
    <row r="124" ht="11.85" customHeight="1"/>
    <row r="125" ht="11.85" customHeight="1"/>
    <row r="126" ht="11.85" customHeight="1"/>
    <row r="127" ht="11.85" customHeight="1"/>
    <row r="128" ht="11.85" customHeight="1"/>
    <row r="129" ht="11.85" customHeight="1"/>
    <row r="130" ht="11.85" customHeight="1"/>
    <row r="131" ht="11.85" customHeight="1"/>
    <row r="132" ht="11.85" customHeight="1"/>
    <row r="133" ht="11.85" customHeight="1"/>
    <row r="134" ht="11.85" customHeight="1"/>
    <row r="135" ht="11.85" customHeight="1"/>
    <row r="136" ht="11.85" customHeight="1"/>
    <row r="137" ht="11.85" customHeight="1"/>
    <row r="138" ht="11.85" customHeight="1"/>
    <row r="139" ht="11.85" customHeight="1"/>
    <row r="140" ht="11.85" customHeight="1"/>
    <row r="141" ht="11.85" customHeight="1"/>
    <row r="142" ht="11.85" customHeight="1"/>
  </sheetData>
  <mergeCells count="452">
    <mergeCell ref="D43:O43"/>
    <mergeCell ref="P43:AA43"/>
    <mergeCell ref="D44:F44"/>
    <mergeCell ref="G44:I44"/>
    <mergeCell ref="A70:C70"/>
    <mergeCell ref="A71:C71"/>
    <mergeCell ref="A60:B60"/>
    <mergeCell ref="A63:B63"/>
    <mergeCell ref="A43:C44"/>
    <mergeCell ref="A45:B45"/>
    <mergeCell ref="A48:B48"/>
    <mergeCell ref="A51:B51"/>
    <mergeCell ref="A54:B54"/>
    <mergeCell ref="A57:B57"/>
    <mergeCell ref="A67:C68"/>
    <mergeCell ref="A69:C69"/>
    <mergeCell ref="J44:L44"/>
    <mergeCell ref="M44:O44"/>
    <mergeCell ref="P44:R44"/>
    <mergeCell ref="S44:U44"/>
    <mergeCell ref="V44:X44"/>
    <mergeCell ref="Y44:AA44"/>
    <mergeCell ref="D45:F45"/>
    <mergeCell ref="G45:I45"/>
    <mergeCell ref="A16:C16"/>
    <mergeCell ref="A11:C12"/>
    <mergeCell ref="A21:B21"/>
    <mergeCell ref="A24:B24"/>
    <mergeCell ref="A27:B27"/>
    <mergeCell ref="A30:B30"/>
    <mergeCell ref="A33:B33"/>
    <mergeCell ref="A36:B36"/>
    <mergeCell ref="A39:B39"/>
    <mergeCell ref="A19:C20"/>
    <mergeCell ref="P4:AA4"/>
    <mergeCell ref="D5:G5"/>
    <mergeCell ref="H5:K5"/>
    <mergeCell ref="L5:O5"/>
    <mergeCell ref="P5:S5"/>
    <mergeCell ref="T5:W5"/>
    <mergeCell ref="X5:AA5"/>
    <mergeCell ref="D6:G6"/>
    <mergeCell ref="A15:C15"/>
    <mergeCell ref="P6:S6"/>
    <mergeCell ref="T6:W6"/>
    <mergeCell ref="X6:AA6"/>
    <mergeCell ref="P7:S7"/>
    <mergeCell ref="T7:W7"/>
    <mergeCell ref="X7:AA7"/>
    <mergeCell ref="P8:S8"/>
    <mergeCell ref="T8:W8"/>
    <mergeCell ref="X8:AA8"/>
    <mergeCell ref="P9:S9"/>
    <mergeCell ref="T9:W9"/>
    <mergeCell ref="X9:AA9"/>
    <mergeCell ref="P11:AA11"/>
    <mergeCell ref="M12:O12"/>
    <mergeCell ref="P12:R12"/>
    <mergeCell ref="A1:C1"/>
    <mergeCell ref="A4:C5"/>
    <mergeCell ref="A6:C6"/>
    <mergeCell ref="A7:C7"/>
    <mergeCell ref="A8:C8"/>
    <mergeCell ref="A9:C9"/>
    <mergeCell ref="A13:C13"/>
    <mergeCell ref="A14:C14"/>
    <mergeCell ref="D4:O4"/>
    <mergeCell ref="H6:K6"/>
    <mergeCell ref="L6:O6"/>
    <mergeCell ref="D7:G7"/>
    <mergeCell ref="H7:K7"/>
    <mergeCell ref="L7:O7"/>
    <mergeCell ref="D8:G8"/>
    <mergeCell ref="H8:K8"/>
    <mergeCell ref="L8:O8"/>
    <mergeCell ref="D9:G9"/>
    <mergeCell ref="H9:K9"/>
    <mergeCell ref="L9:O9"/>
    <mergeCell ref="D11:O11"/>
    <mergeCell ref="D12:F12"/>
    <mergeCell ref="G12:I12"/>
    <mergeCell ref="J12:L12"/>
    <mergeCell ref="S12:U12"/>
    <mergeCell ref="V12:X12"/>
    <mergeCell ref="Y12:AA12"/>
    <mergeCell ref="D13:F13"/>
    <mergeCell ref="G13:I13"/>
    <mergeCell ref="J13:L13"/>
    <mergeCell ref="M13:O13"/>
    <mergeCell ref="P13:R13"/>
    <mergeCell ref="S13:U13"/>
    <mergeCell ref="V13:X13"/>
    <mergeCell ref="Y13:AA13"/>
    <mergeCell ref="D14:F14"/>
    <mergeCell ref="G14:I14"/>
    <mergeCell ref="J14:L14"/>
    <mergeCell ref="M14:O14"/>
    <mergeCell ref="P14:R14"/>
    <mergeCell ref="S14:U14"/>
    <mergeCell ref="V14:X14"/>
    <mergeCell ref="Y14:AA14"/>
    <mergeCell ref="D15:F15"/>
    <mergeCell ref="G15:I15"/>
    <mergeCell ref="J15:L15"/>
    <mergeCell ref="M15:O15"/>
    <mergeCell ref="P15:R15"/>
    <mergeCell ref="S15:U15"/>
    <mergeCell ref="V15:X15"/>
    <mergeCell ref="Y15:AA15"/>
    <mergeCell ref="D16:F16"/>
    <mergeCell ref="G16:I16"/>
    <mergeCell ref="J16:L16"/>
    <mergeCell ref="M16:O16"/>
    <mergeCell ref="P16:R16"/>
    <mergeCell ref="S16:U16"/>
    <mergeCell ref="V16:X16"/>
    <mergeCell ref="Y16:AA16"/>
    <mergeCell ref="D19:O19"/>
    <mergeCell ref="P19:AA19"/>
    <mergeCell ref="D20:G20"/>
    <mergeCell ref="H20:K20"/>
    <mergeCell ref="L20:O20"/>
    <mergeCell ref="P20:S20"/>
    <mergeCell ref="T20:W20"/>
    <mergeCell ref="X20:AA20"/>
    <mergeCell ref="D21:G21"/>
    <mergeCell ref="H21:K21"/>
    <mergeCell ref="L21:O21"/>
    <mergeCell ref="P21:S21"/>
    <mergeCell ref="T21:W21"/>
    <mergeCell ref="X21:AA21"/>
    <mergeCell ref="D22:G22"/>
    <mergeCell ref="H22:K22"/>
    <mergeCell ref="L22:O22"/>
    <mergeCell ref="P22:S22"/>
    <mergeCell ref="T22:W22"/>
    <mergeCell ref="X22:AA22"/>
    <mergeCell ref="D23:G23"/>
    <mergeCell ref="H23:K23"/>
    <mergeCell ref="L23:O23"/>
    <mergeCell ref="P23:S23"/>
    <mergeCell ref="T23:W23"/>
    <mergeCell ref="X23:AA23"/>
    <mergeCell ref="D24:G24"/>
    <mergeCell ref="H24:K24"/>
    <mergeCell ref="L24:O24"/>
    <mergeCell ref="P24:S24"/>
    <mergeCell ref="T24:W24"/>
    <mergeCell ref="X24:AA24"/>
    <mergeCell ref="D25:G25"/>
    <mergeCell ref="H25:K25"/>
    <mergeCell ref="L25:O25"/>
    <mergeCell ref="P25:S25"/>
    <mergeCell ref="T25:W25"/>
    <mergeCell ref="X25:AA25"/>
    <mergeCell ref="D26:G26"/>
    <mergeCell ref="H26:K26"/>
    <mergeCell ref="L26:O26"/>
    <mergeCell ref="P26:S26"/>
    <mergeCell ref="T26:W26"/>
    <mergeCell ref="X26:AA26"/>
    <mergeCell ref="D27:G27"/>
    <mergeCell ref="H27:K27"/>
    <mergeCell ref="L27:O27"/>
    <mergeCell ref="P27:S27"/>
    <mergeCell ref="T27:W27"/>
    <mergeCell ref="X27:AA27"/>
    <mergeCell ref="D28:G28"/>
    <mergeCell ref="H28:K28"/>
    <mergeCell ref="L28:O28"/>
    <mergeCell ref="P28:S28"/>
    <mergeCell ref="T28:W28"/>
    <mergeCell ref="X28:AA28"/>
    <mergeCell ref="D29:G29"/>
    <mergeCell ref="H29:K29"/>
    <mergeCell ref="L29:O29"/>
    <mergeCell ref="P29:S29"/>
    <mergeCell ref="T29:W29"/>
    <mergeCell ref="X29:AA29"/>
    <mergeCell ref="D30:G30"/>
    <mergeCell ref="H30:K30"/>
    <mergeCell ref="L30:O30"/>
    <mergeCell ref="P30:S30"/>
    <mergeCell ref="T30:W30"/>
    <mergeCell ref="X30:AA30"/>
    <mergeCell ref="D31:G31"/>
    <mergeCell ref="H31:K31"/>
    <mergeCell ref="L31:O31"/>
    <mergeCell ref="P31:S31"/>
    <mergeCell ref="T31:W31"/>
    <mergeCell ref="X31:AA31"/>
    <mergeCell ref="D32:G32"/>
    <mergeCell ref="H32:K32"/>
    <mergeCell ref="L32:O32"/>
    <mergeCell ref="P32:S32"/>
    <mergeCell ref="T32:W32"/>
    <mergeCell ref="X32:AA32"/>
    <mergeCell ref="D33:G33"/>
    <mergeCell ref="H33:K33"/>
    <mergeCell ref="L33:O33"/>
    <mergeCell ref="P33:S33"/>
    <mergeCell ref="T33:W33"/>
    <mergeCell ref="X33:AA33"/>
    <mergeCell ref="D34:G34"/>
    <mergeCell ref="H34:K34"/>
    <mergeCell ref="L34:O34"/>
    <mergeCell ref="P34:S34"/>
    <mergeCell ref="T34:W34"/>
    <mergeCell ref="X34:AA34"/>
    <mergeCell ref="D35:G35"/>
    <mergeCell ref="H35:K35"/>
    <mergeCell ref="L35:O35"/>
    <mergeCell ref="P35:S35"/>
    <mergeCell ref="T35:W35"/>
    <mergeCell ref="X35:AA35"/>
    <mergeCell ref="D36:G36"/>
    <mergeCell ref="H36:K36"/>
    <mergeCell ref="L36:O36"/>
    <mergeCell ref="P36:S36"/>
    <mergeCell ref="T36:W36"/>
    <mergeCell ref="X36:AA36"/>
    <mergeCell ref="D37:G37"/>
    <mergeCell ref="H37:K37"/>
    <mergeCell ref="L37:O37"/>
    <mergeCell ref="P37:S37"/>
    <mergeCell ref="T37:W37"/>
    <mergeCell ref="X37:AA37"/>
    <mergeCell ref="D38:G38"/>
    <mergeCell ref="H38:K38"/>
    <mergeCell ref="L38:O38"/>
    <mergeCell ref="P38:S38"/>
    <mergeCell ref="T38:W38"/>
    <mergeCell ref="X38:AA38"/>
    <mergeCell ref="D39:G39"/>
    <mergeCell ref="H39:K39"/>
    <mergeCell ref="L39:O39"/>
    <mergeCell ref="P39:S39"/>
    <mergeCell ref="T39:W39"/>
    <mergeCell ref="X39:AA39"/>
    <mergeCell ref="D40:G40"/>
    <mergeCell ref="H40:K40"/>
    <mergeCell ref="L40:O40"/>
    <mergeCell ref="P40:S40"/>
    <mergeCell ref="T40:W40"/>
    <mergeCell ref="X40:AA40"/>
    <mergeCell ref="D41:G41"/>
    <mergeCell ref="H41:K41"/>
    <mergeCell ref="L41:O41"/>
    <mergeCell ref="P41:S41"/>
    <mergeCell ref="T41:W41"/>
    <mergeCell ref="X41:AA41"/>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47:F47"/>
    <mergeCell ref="G47:I47"/>
    <mergeCell ref="J47:L47"/>
    <mergeCell ref="M47:O47"/>
    <mergeCell ref="P47:R47"/>
    <mergeCell ref="S47:U47"/>
    <mergeCell ref="V47:X47"/>
    <mergeCell ref="Y47:AA47"/>
    <mergeCell ref="D48:F48"/>
    <mergeCell ref="G48:I48"/>
    <mergeCell ref="J48:L48"/>
    <mergeCell ref="M48:O48"/>
    <mergeCell ref="P48:R48"/>
    <mergeCell ref="S48:U48"/>
    <mergeCell ref="V48:X48"/>
    <mergeCell ref="Y48:AA48"/>
    <mergeCell ref="D49:F49"/>
    <mergeCell ref="G49:I49"/>
    <mergeCell ref="J49:L49"/>
    <mergeCell ref="M49:O49"/>
    <mergeCell ref="P49:R49"/>
    <mergeCell ref="S49:U49"/>
    <mergeCell ref="V49:X49"/>
    <mergeCell ref="Y49:AA49"/>
    <mergeCell ref="D50:F50"/>
    <mergeCell ref="G50:I50"/>
    <mergeCell ref="J50:L50"/>
    <mergeCell ref="M50:O50"/>
    <mergeCell ref="P50:R50"/>
    <mergeCell ref="S50:U50"/>
    <mergeCell ref="V50:X50"/>
    <mergeCell ref="Y50:AA50"/>
    <mergeCell ref="D51:F51"/>
    <mergeCell ref="G51:I51"/>
    <mergeCell ref="J51:L51"/>
    <mergeCell ref="M51:O51"/>
    <mergeCell ref="P51:R51"/>
    <mergeCell ref="S51:U51"/>
    <mergeCell ref="V51:X51"/>
    <mergeCell ref="Y51:AA51"/>
    <mergeCell ref="D52:F52"/>
    <mergeCell ref="G52:I52"/>
    <mergeCell ref="J52:L52"/>
    <mergeCell ref="M52:O52"/>
    <mergeCell ref="P52:R52"/>
    <mergeCell ref="S52:U52"/>
    <mergeCell ref="V52:X52"/>
    <mergeCell ref="Y52:AA52"/>
    <mergeCell ref="D53:F53"/>
    <mergeCell ref="G53:I53"/>
    <mergeCell ref="J53:L53"/>
    <mergeCell ref="M53:O53"/>
    <mergeCell ref="P53:R53"/>
    <mergeCell ref="S53:U53"/>
    <mergeCell ref="V53:X53"/>
    <mergeCell ref="Y53:AA53"/>
    <mergeCell ref="D54:F54"/>
    <mergeCell ref="G54:I54"/>
    <mergeCell ref="J54:L54"/>
    <mergeCell ref="M54:O54"/>
    <mergeCell ref="P54:R54"/>
    <mergeCell ref="S54:U54"/>
    <mergeCell ref="V54:X54"/>
    <mergeCell ref="Y54:AA54"/>
    <mergeCell ref="D55:F55"/>
    <mergeCell ref="G55:I55"/>
    <mergeCell ref="J55:L55"/>
    <mergeCell ref="M55:O55"/>
    <mergeCell ref="P55:R55"/>
    <mergeCell ref="S55:U55"/>
    <mergeCell ref="V55:X55"/>
    <mergeCell ref="Y55:AA55"/>
    <mergeCell ref="D56:F56"/>
    <mergeCell ref="G56:I56"/>
    <mergeCell ref="J56:L56"/>
    <mergeCell ref="M56:O56"/>
    <mergeCell ref="P56:R56"/>
    <mergeCell ref="S56:U56"/>
    <mergeCell ref="V56:X56"/>
    <mergeCell ref="Y56:AA56"/>
    <mergeCell ref="D57:F57"/>
    <mergeCell ref="G57:I57"/>
    <mergeCell ref="J57:L57"/>
    <mergeCell ref="M57:O57"/>
    <mergeCell ref="P57:R57"/>
    <mergeCell ref="S57:U57"/>
    <mergeCell ref="V57:X57"/>
    <mergeCell ref="Y57:AA57"/>
    <mergeCell ref="D58:F58"/>
    <mergeCell ref="G58:I58"/>
    <mergeCell ref="J58:L58"/>
    <mergeCell ref="M58:O58"/>
    <mergeCell ref="P58:R58"/>
    <mergeCell ref="S58:U58"/>
    <mergeCell ref="V58:X58"/>
    <mergeCell ref="Y58:AA58"/>
    <mergeCell ref="D59:F59"/>
    <mergeCell ref="G59:I59"/>
    <mergeCell ref="J59:L59"/>
    <mergeCell ref="M59:O59"/>
    <mergeCell ref="P59:R59"/>
    <mergeCell ref="S59:U59"/>
    <mergeCell ref="V59:X59"/>
    <mergeCell ref="Y59:AA59"/>
    <mergeCell ref="D60:F60"/>
    <mergeCell ref="G60:I60"/>
    <mergeCell ref="J60:L60"/>
    <mergeCell ref="M60:O60"/>
    <mergeCell ref="P60:R60"/>
    <mergeCell ref="S60:U60"/>
    <mergeCell ref="V60:X60"/>
    <mergeCell ref="Y60:AA60"/>
    <mergeCell ref="D61:F61"/>
    <mergeCell ref="G61:I61"/>
    <mergeCell ref="J61:L61"/>
    <mergeCell ref="M61:O61"/>
    <mergeCell ref="P61:R61"/>
    <mergeCell ref="S61:U61"/>
    <mergeCell ref="V61:X61"/>
    <mergeCell ref="Y61:AA61"/>
    <mergeCell ref="D62:F62"/>
    <mergeCell ref="G62:I62"/>
    <mergeCell ref="J62:L62"/>
    <mergeCell ref="M62:O62"/>
    <mergeCell ref="P62:R62"/>
    <mergeCell ref="S62:U62"/>
    <mergeCell ref="V62:X62"/>
    <mergeCell ref="Y62:AA62"/>
    <mergeCell ref="D64:F64"/>
    <mergeCell ref="G64:I64"/>
    <mergeCell ref="J64:L64"/>
    <mergeCell ref="M64:O64"/>
    <mergeCell ref="P64:R64"/>
    <mergeCell ref="S64:U64"/>
    <mergeCell ref="V64:X64"/>
    <mergeCell ref="Y64:AA64"/>
    <mergeCell ref="Y63:AA63"/>
    <mergeCell ref="D63:F63"/>
    <mergeCell ref="G63:I63"/>
    <mergeCell ref="J63:L63"/>
    <mergeCell ref="M63:O63"/>
    <mergeCell ref="P63:R63"/>
    <mergeCell ref="S63:U63"/>
    <mergeCell ref="V63:X63"/>
    <mergeCell ref="D65:F65"/>
    <mergeCell ref="G65:I65"/>
    <mergeCell ref="J65:L65"/>
    <mergeCell ref="M65:O65"/>
    <mergeCell ref="P65:R65"/>
    <mergeCell ref="S65:U65"/>
    <mergeCell ref="V65:X65"/>
    <mergeCell ref="Y65:AA65"/>
    <mergeCell ref="Y70:AA70"/>
    <mergeCell ref="D67:O67"/>
    <mergeCell ref="P67:AA67"/>
    <mergeCell ref="D68:F68"/>
    <mergeCell ref="G68:I68"/>
    <mergeCell ref="J68:L68"/>
    <mergeCell ref="M68:O68"/>
    <mergeCell ref="P68:R68"/>
    <mergeCell ref="S68:U68"/>
    <mergeCell ref="V68:X68"/>
    <mergeCell ref="Y68:AA68"/>
    <mergeCell ref="D1:F1"/>
    <mergeCell ref="D71:F71"/>
    <mergeCell ref="G71:I71"/>
    <mergeCell ref="J71:L71"/>
    <mergeCell ref="M71:O71"/>
    <mergeCell ref="P71:R71"/>
    <mergeCell ref="S71:U71"/>
    <mergeCell ref="V71:X71"/>
    <mergeCell ref="Y71:AA71"/>
    <mergeCell ref="D69:F69"/>
    <mergeCell ref="G69:I69"/>
    <mergeCell ref="J69:L69"/>
    <mergeCell ref="M69:O69"/>
    <mergeCell ref="P69:R69"/>
    <mergeCell ref="S69:U69"/>
    <mergeCell ref="V69:X69"/>
    <mergeCell ref="Y69:AA69"/>
    <mergeCell ref="D70:F70"/>
    <mergeCell ref="G70:I70"/>
    <mergeCell ref="J70:L70"/>
    <mergeCell ref="M70:O70"/>
    <mergeCell ref="P70:R70"/>
    <mergeCell ref="S70:U70"/>
    <mergeCell ref="V70:X70"/>
  </mergeCells>
  <phoneticPr fontId="1"/>
  <dataValidations count="1">
    <dataValidation type="list" allowBlank="1" showInputMessage="1" showErrorMessage="1" sqref="D1">
      <formula1>"日本語,English"</formula1>
    </dataValidation>
  </dataValidations>
  <printOptions horizontalCentered="1"/>
  <pageMargins left="0" right="0" top="0.74803149606299213" bottom="0" header="0.31496062992125984" footer="0"/>
  <pageSetup paperSize="9" scale="98" orientation="portrait" r:id="rId1"/>
  <headerFooter>
    <oddHeader>&amp;L&amp;"Meiryo UI,標準"&amp;G&amp;C&amp;G&amp;R&amp;G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6"/>
  <sheetViews>
    <sheetView showGridLines="0" showRuler="0" view="pageBreakPreview" zoomScale="115" zoomScaleNormal="100" zoomScaleSheetLayoutView="115" workbookViewId="0"/>
  </sheetViews>
  <sheetFormatPr defaultColWidth="9" defaultRowHeight="15"/>
  <cols>
    <col min="1" max="1" width="2.44140625" style="62" customWidth="1"/>
    <col min="2" max="2" width="33.6640625" style="62" customWidth="1"/>
    <col min="3" max="3" width="7.44140625" style="62" hidden="1" customWidth="1"/>
    <col min="4" max="4" width="8.77734375" style="62" hidden="1" customWidth="1"/>
    <col min="5" max="14" width="8.77734375" style="62" customWidth="1"/>
    <col min="15" max="16384" width="9" style="62"/>
  </cols>
  <sheetData>
    <row r="1" spans="1:15">
      <c r="A1" s="58" t="s">
        <v>269</v>
      </c>
      <c r="B1" s="59" t="str">
        <f>IF('ハイライト(2年Q毎)'!$D$1="日本語",VLOOKUP(7,Sheet3!$A:$C,2,FALSE),VLOOKUP(7,Sheet3!$A:$C,3,FALSE))</f>
        <v>セグメント情報</v>
      </c>
      <c r="C1" s="60"/>
      <c r="D1" s="61"/>
      <c r="E1" s="60"/>
      <c r="F1" s="61"/>
      <c r="G1" s="61"/>
      <c r="H1" s="61"/>
      <c r="I1" s="61"/>
      <c r="J1" s="61"/>
      <c r="K1" s="61"/>
      <c r="L1" s="61"/>
      <c r="M1" s="61"/>
      <c r="N1" s="61"/>
    </row>
    <row r="2" spans="1:15" ht="22.8">
      <c r="A2" s="312" t="str">
        <f>IF('ハイライト(2年Q毎)'!$D$1="日本語",VLOOKUP(271,Sheet3!$A:$C,2,FALSE),VLOOKUP(271,Sheet3!$A:$C,3,FALSE))</f>
        <v>単位：百万円</v>
      </c>
      <c r="B2" s="313"/>
      <c r="C2" s="63" t="str">
        <f>IF('ハイライト(2年Q毎)'!$D$1="日本語",VLOOKUP(244,Sheet3!$A:$C,2,FALSE),VLOOKUP(244,Sheet3!$A:$C,3,FALSE))</f>
        <v>2010年
3月期</v>
      </c>
      <c r="D2" s="64" t="str">
        <f>IF('ハイライト(2年Q毎)'!$D$1="日本語",VLOOKUP(245,Sheet3!$A:$C,2,FALSE),VLOOKUP(245,Sheet3!$A:$C,3,FALSE))</f>
        <v>2011年
3月期</v>
      </c>
      <c r="E2" s="64" t="str">
        <f>IF('ハイライト(2年Q毎)'!$D$1="日本語",VLOOKUP(246,Sheet3!$A:$C,2,FALSE),VLOOKUP(246,Sheet3!$A:$C,3,FALSE))</f>
        <v>2012年
3月期</v>
      </c>
      <c r="F2" s="64" t="str">
        <f>IF('ハイライト(2年Q毎)'!$D$1="日本語",VLOOKUP(247,Sheet3!$A:$C,2,FALSE),VLOOKUP(247,Sheet3!$A:$C,3,FALSE))</f>
        <v>2013年
3月期</v>
      </c>
      <c r="G2" s="64" t="str">
        <f>IF('ハイライト(2年Q毎)'!$D$1="日本語",VLOOKUP(248,Sheet3!$A:$C,2,FALSE),VLOOKUP(248,Sheet3!$A:$C,3,FALSE))</f>
        <v>2014年
3月期</v>
      </c>
      <c r="H2" s="64" t="str">
        <f>IF('ハイライト(2年Q毎)'!$D$1="日本語",VLOOKUP(249,Sheet3!$A:$C,2,FALSE),VLOOKUP(249,Sheet3!$A:$C,3,FALSE))</f>
        <v>2014年
12月期 *1</v>
      </c>
      <c r="I2" s="64" t="str">
        <f>IF('ハイライト(2年Q毎)'!$D$1="日本語",VLOOKUP(250,Sheet3!$A:$C,2,FALSE),VLOOKUP(250,Sheet3!$A:$C,3,FALSE))</f>
        <v>2015年
12月期</v>
      </c>
      <c r="J2" s="64" t="str">
        <f>IF('ハイライト(2年Q毎)'!$D$1="日本語",VLOOKUP(251,Sheet3!$A:$C,2,FALSE),VLOOKUP(251,Sheet3!$A:$C,3,FALSE))</f>
        <v>2016年
12月期</v>
      </c>
      <c r="K2" s="64" t="str">
        <f>IF('ハイライト(2年Q毎)'!$D$1="日本語",VLOOKUP(252,Sheet3!$A:$C,2,FALSE),VLOOKUP(252,Sheet3!$A:$C,3,FALSE))</f>
        <v>2017年
12月期</v>
      </c>
      <c r="L2" s="65" t="str">
        <f>IF('ハイライト(2年Q毎)'!$D$1="日本語",VLOOKUP(253,Sheet3!$A:$C,2,FALSE),VLOOKUP(253,Sheet3!$A:$C,3,FALSE))</f>
        <v>2018年
12月期</v>
      </c>
      <c r="M2" s="65" t="str">
        <f>IF('ハイライト(2年Q毎)'!$D$1="日本語",VLOOKUP(254,Sheet3!$A:$C,2,FALSE),VLOOKUP(254,Sheet3!$A:$C,3,FALSE))</f>
        <v>2019年
12月期 *2</v>
      </c>
      <c r="N2" s="65" t="str">
        <f>IF('ハイライト(2年Q毎)'!$D$1="日本語",VLOOKUP(282,Sheet3!$A:$C,2,FALSE),VLOOKUP(282,Sheet3!$A:$C,3,FALSE))</f>
        <v>2020年
12月期</v>
      </c>
    </row>
    <row r="3" spans="1:15" ht="11.25" customHeight="1">
      <c r="A3" s="67" t="str">
        <f>IF('ハイライト(2年Q毎)'!$D$1="日本語",VLOOKUP(272,Sheet3!$A:$C,2,FALSE),VLOOKUP(272,Sheet3!$A:$C,3,FALSE))</f>
        <v>連結</v>
      </c>
      <c r="B3" s="68"/>
      <c r="C3" s="69"/>
      <c r="D3" s="70"/>
      <c r="E3" s="70"/>
      <c r="F3" s="70"/>
      <c r="G3" s="70"/>
      <c r="H3" s="70"/>
      <c r="I3" s="70"/>
      <c r="J3" s="70"/>
      <c r="K3" s="70"/>
      <c r="L3" s="70"/>
      <c r="M3" s="71"/>
      <c r="N3" s="71"/>
    </row>
    <row r="4" spans="1:15" ht="11.25" customHeight="1">
      <c r="A4" s="72"/>
      <c r="B4" s="73" t="str">
        <f>IF('ハイライト(2年Q毎)'!$D$1="日本語",VLOOKUP(9,Sheet3!$A:$C,2,FALSE),VLOOKUP(9,Sheet3!$A:$C,3,FALSE))</f>
        <v>売上高</v>
      </c>
      <c r="C4" s="74">
        <v>224395</v>
      </c>
      <c r="D4" s="75">
        <v>235349</v>
      </c>
      <c r="E4" s="75">
        <v>247792</v>
      </c>
      <c r="F4" s="75">
        <v>260198</v>
      </c>
      <c r="G4" s="75">
        <v>329464</v>
      </c>
      <c r="H4" s="75">
        <v>354051</v>
      </c>
      <c r="I4" s="75">
        <v>428496</v>
      </c>
      <c r="J4" s="75">
        <v>399107</v>
      </c>
      <c r="K4" s="75">
        <v>400157</v>
      </c>
      <c r="L4" s="75">
        <v>386662</v>
      </c>
      <c r="M4" s="76">
        <v>378050</v>
      </c>
      <c r="N4" s="76">
        <v>328784</v>
      </c>
    </row>
    <row r="5" spans="1:15" ht="11.25" customHeight="1">
      <c r="A5" s="77"/>
      <c r="B5" s="78" t="str">
        <f>IF('ハイライト(2年Q毎)'!$D$1="日本語",VLOOKUP(10,Sheet3!$A:$C,2,FALSE),VLOOKUP(10,Sheet3!$A:$C,3,FALSE))</f>
        <v>営業利益</v>
      </c>
      <c r="C5" s="79">
        <v>17582</v>
      </c>
      <c r="D5" s="80">
        <v>21573</v>
      </c>
      <c r="E5" s="80">
        <v>19628</v>
      </c>
      <c r="F5" s="80">
        <v>18663</v>
      </c>
      <c r="G5" s="80">
        <v>26516</v>
      </c>
      <c r="H5" s="81">
        <v>30466</v>
      </c>
      <c r="I5" s="81">
        <v>27448</v>
      </c>
      <c r="J5" s="81">
        <v>25472</v>
      </c>
      <c r="K5" s="81">
        <v>19571</v>
      </c>
      <c r="L5" s="81">
        <v>10515</v>
      </c>
      <c r="M5" s="82">
        <v>10634</v>
      </c>
      <c r="N5" s="82">
        <v>-3953</v>
      </c>
      <c r="O5" s="83"/>
    </row>
    <row r="6" spans="1:15" ht="11.25" customHeight="1">
      <c r="A6" s="84"/>
      <c r="B6" s="85" t="str">
        <f>IF('ハイライト(2年Q毎)'!$D$1="日本語",VLOOKUP(11,Sheet3!$A:$C,2,FALSE),VLOOKUP(11,Sheet3!$A:$C,3,FALSE))</f>
        <v>営業利益率</v>
      </c>
      <c r="C6" s="86">
        <v>7.8E-2</v>
      </c>
      <c r="D6" s="87">
        <v>9.1999999999999998E-2</v>
      </c>
      <c r="E6" s="87">
        <v>7.9000000000000001E-2</v>
      </c>
      <c r="F6" s="87">
        <v>7.1999999999999995E-2</v>
      </c>
      <c r="G6" s="87">
        <v>0.08</v>
      </c>
      <c r="H6" s="87">
        <v>8.5999999999999993E-2</v>
      </c>
      <c r="I6" s="87">
        <v>6.4000000000000001E-2</v>
      </c>
      <c r="J6" s="87">
        <v>6.4000000000000001E-2</v>
      </c>
      <c r="K6" s="87">
        <v>4.9000000000000002E-2</v>
      </c>
      <c r="L6" s="87">
        <f>L5/L4</f>
        <v>2.7194293724234604E-2</v>
      </c>
      <c r="M6" s="88">
        <f>M5/M4</f>
        <v>2.8128554424017987E-2</v>
      </c>
      <c r="N6" s="88">
        <f>N5/N4</f>
        <v>-1.2023091147987736E-2</v>
      </c>
      <c r="O6" s="83"/>
    </row>
    <row r="7" spans="1:15" s="94" customFormat="1" ht="11.25" customHeight="1">
      <c r="A7" s="89" t="str">
        <f>IF('ハイライト(2年Q毎)'!$D$1="日本語",VLOOKUP(Sheet3!A210,Sheet3!$A:$C,2,FALSE),VLOOKUP(Sheet3!A210,Sheet3!$A:$C,3,FALSE))</f>
        <v>日本</v>
      </c>
      <c r="B7" s="90"/>
      <c r="C7" s="79"/>
      <c r="D7" s="91"/>
      <c r="E7" s="91"/>
      <c r="F7" s="91"/>
      <c r="G7" s="91"/>
      <c r="H7" s="91"/>
      <c r="I7" s="91"/>
      <c r="J7" s="91"/>
      <c r="K7" s="91"/>
      <c r="L7" s="91"/>
      <c r="M7" s="92"/>
      <c r="N7" s="92"/>
      <c r="O7" s="93"/>
    </row>
    <row r="8" spans="1:15" ht="11.25" customHeight="1">
      <c r="A8" s="32"/>
      <c r="B8" s="73" t="str">
        <f>IF('ハイライト(2年Q毎)'!$D$1="日本語",VLOOKUP(9,Sheet3!$A:$C,2,FALSE),VLOOKUP(9,Sheet3!$A:$C,3,FALSE))</f>
        <v>売上高</v>
      </c>
      <c r="C8" s="74">
        <v>106838</v>
      </c>
      <c r="D8" s="75">
        <v>104862</v>
      </c>
      <c r="E8" s="75">
        <v>109221</v>
      </c>
      <c r="F8" s="75">
        <v>114456</v>
      </c>
      <c r="G8" s="75">
        <v>119796</v>
      </c>
      <c r="H8" s="75">
        <v>82575</v>
      </c>
      <c r="I8" s="75">
        <v>122785</v>
      </c>
      <c r="J8" s="75">
        <v>119989</v>
      </c>
      <c r="K8" s="75">
        <v>119462</v>
      </c>
      <c r="L8" s="75">
        <v>118250</v>
      </c>
      <c r="M8" s="76">
        <v>120950</v>
      </c>
      <c r="N8" s="76">
        <v>94398</v>
      </c>
      <c r="O8" s="83"/>
    </row>
    <row r="9" spans="1:15" ht="11.25" customHeight="1">
      <c r="A9" s="95"/>
      <c r="B9" s="78" t="str">
        <f>IF('ハイライト(2年Q毎)'!$D$1="日本語",VLOOKUP(10,Sheet3!$A:$C,2,FALSE),VLOOKUP(10,Sheet3!$A:$C,3,FALSE))</f>
        <v>営業利益</v>
      </c>
      <c r="C9" s="79">
        <v>4673</v>
      </c>
      <c r="D9" s="80">
        <v>5076</v>
      </c>
      <c r="E9" s="80">
        <v>5643</v>
      </c>
      <c r="F9" s="80">
        <v>4297</v>
      </c>
      <c r="G9" s="80">
        <v>2937</v>
      </c>
      <c r="H9" s="81">
        <v>-714</v>
      </c>
      <c r="I9" s="81">
        <v>2291</v>
      </c>
      <c r="J9" s="81">
        <v>6281</v>
      </c>
      <c r="K9" s="81">
        <v>5886</v>
      </c>
      <c r="L9" s="81">
        <v>4035</v>
      </c>
      <c r="M9" s="82">
        <v>4895</v>
      </c>
      <c r="N9" s="82">
        <v>-3791</v>
      </c>
      <c r="O9" s="83"/>
    </row>
    <row r="10" spans="1:15" ht="11.25" customHeight="1">
      <c r="A10" s="32"/>
      <c r="B10" s="73" t="str">
        <f>IF('ハイライト(2年Q毎)'!$D$1="日本語",VLOOKUP(11,Sheet3!$A:$C,2,FALSE),VLOOKUP(11,Sheet3!$A:$C,3,FALSE))</f>
        <v>営業利益率</v>
      </c>
      <c r="C10" s="96">
        <v>4.3740008863487667E-2</v>
      </c>
      <c r="D10" s="97">
        <v>4.8408206714765131E-2</v>
      </c>
      <c r="E10" s="97">
        <v>5.1670109898759642E-2</v>
      </c>
      <c r="F10" s="97">
        <v>3.7542811211295171E-2</v>
      </c>
      <c r="G10" s="97">
        <v>2.4518541593031306E-2</v>
      </c>
      <c r="H10" s="97">
        <v>-8.6537864311257984E-3</v>
      </c>
      <c r="I10" s="97">
        <v>1.8660573340438517E-2</v>
      </c>
      <c r="J10" s="97">
        <v>5.2354311349605054E-2</v>
      </c>
      <c r="K10" s="97">
        <v>4.9273829858260405E-2</v>
      </c>
      <c r="L10" s="97">
        <f>L9/L8</f>
        <v>3.4122621564482029E-2</v>
      </c>
      <c r="M10" s="98">
        <f>M9/M8</f>
        <v>4.0471269119470854E-2</v>
      </c>
      <c r="N10" s="98">
        <f>N9/N8</f>
        <v>-4.0159749147227697E-2</v>
      </c>
      <c r="O10" s="83"/>
    </row>
    <row r="11" spans="1:15" s="94" customFormat="1" ht="11.25" customHeight="1">
      <c r="A11" s="99" t="str">
        <f>IF('ハイライト(2年Q毎)'!$D$1="日本語",VLOOKUP(Sheet3!A212,Sheet3!$A:$C,2,FALSE),VLOOKUP(Sheet3!A212,Sheet3!$A:$C,3,FALSE))</f>
        <v>北米</v>
      </c>
      <c r="B11" s="100"/>
      <c r="C11" s="100"/>
      <c r="D11" s="101"/>
      <c r="E11" s="101"/>
      <c r="F11" s="101"/>
      <c r="G11" s="101"/>
      <c r="H11" s="101"/>
      <c r="I11" s="101"/>
      <c r="J11" s="101"/>
      <c r="K11" s="101"/>
      <c r="L11" s="101"/>
      <c r="M11" s="102"/>
      <c r="N11" s="102"/>
      <c r="O11" s="93"/>
    </row>
    <row r="12" spans="1:15" ht="11.25" customHeight="1">
      <c r="A12" s="32"/>
      <c r="B12" s="73" t="str">
        <f>IF('ハイライト(2年Q毎)'!$D$1="日本語",VLOOKUP(9,Sheet3!$A:$C,2,FALSE),VLOOKUP(9,Sheet3!$A:$C,3,FALSE))</f>
        <v>売上高</v>
      </c>
      <c r="C12" s="74">
        <v>53039</v>
      </c>
      <c r="D12" s="103" t="s">
        <v>271</v>
      </c>
      <c r="E12" s="103" t="s">
        <v>271</v>
      </c>
      <c r="F12" s="103" t="s">
        <v>271</v>
      </c>
      <c r="G12" s="103" t="s">
        <v>271</v>
      </c>
      <c r="H12" s="103" t="s">
        <v>271</v>
      </c>
      <c r="I12" s="103" t="s">
        <v>271</v>
      </c>
      <c r="J12" s="103" t="s">
        <v>271</v>
      </c>
      <c r="K12" s="103" t="s">
        <v>271</v>
      </c>
      <c r="L12" s="75">
        <v>79129</v>
      </c>
      <c r="M12" s="76">
        <v>78959</v>
      </c>
      <c r="N12" s="76">
        <v>65377</v>
      </c>
      <c r="O12" s="83"/>
    </row>
    <row r="13" spans="1:15" ht="11.25" customHeight="1">
      <c r="A13" s="95"/>
      <c r="B13" s="78" t="str">
        <f>IF('ハイライト(2年Q毎)'!$D$1="日本語",VLOOKUP(10,Sheet3!$A:$C,2,FALSE),VLOOKUP(10,Sheet3!$A:$C,3,FALSE))</f>
        <v>営業利益</v>
      </c>
      <c r="C13" s="79">
        <v>3087</v>
      </c>
      <c r="D13" s="104" t="s">
        <v>13</v>
      </c>
      <c r="E13" s="104" t="s">
        <v>13</v>
      </c>
      <c r="F13" s="104" t="s">
        <v>13</v>
      </c>
      <c r="G13" s="104" t="s">
        <v>13</v>
      </c>
      <c r="H13" s="104" t="s">
        <v>13</v>
      </c>
      <c r="I13" s="104" t="s">
        <v>13</v>
      </c>
      <c r="J13" s="104" t="s">
        <v>13</v>
      </c>
      <c r="K13" s="104" t="s">
        <v>13</v>
      </c>
      <c r="L13" s="81">
        <v>-4108</v>
      </c>
      <c r="M13" s="82">
        <v>-5969</v>
      </c>
      <c r="N13" s="82">
        <v>-4548</v>
      </c>
      <c r="O13" s="83"/>
    </row>
    <row r="14" spans="1:15" ht="11.25" customHeight="1">
      <c r="A14" s="37"/>
      <c r="B14" s="85" t="str">
        <f>IF('ハイライト(2年Q毎)'!$D$1="日本語",VLOOKUP(11,Sheet3!$A:$C,2,FALSE),VLOOKUP(11,Sheet3!$A:$C,3,FALSE))</f>
        <v>営業利益率</v>
      </c>
      <c r="C14" s="86">
        <v>5.8202964373972384E-2</v>
      </c>
      <c r="D14" s="105" t="s">
        <v>271</v>
      </c>
      <c r="E14" s="105" t="s">
        <v>271</v>
      </c>
      <c r="F14" s="105" t="s">
        <v>271</v>
      </c>
      <c r="G14" s="105" t="s">
        <v>271</v>
      </c>
      <c r="H14" s="105" t="s">
        <v>271</v>
      </c>
      <c r="I14" s="105" t="s">
        <v>271</v>
      </c>
      <c r="J14" s="105" t="s">
        <v>271</v>
      </c>
      <c r="K14" s="105" t="s">
        <v>271</v>
      </c>
      <c r="L14" s="87">
        <f>L13/L12</f>
        <v>-5.1915227034336334E-2</v>
      </c>
      <c r="M14" s="88">
        <f>M13/M12</f>
        <v>-7.5596195493863899E-2</v>
      </c>
      <c r="N14" s="88">
        <f>N13/N12</f>
        <v>-6.9565749422579801E-2</v>
      </c>
      <c r="O14" s="83"/>
    </row>
    <row r="15" spans="1:15" s="94" customFormat="1" ht="11.25" customHeight="1">
      <c r="A15" s="89" t="str">
        <f>IF('ハイライト(2年Q毎)'!$D$1="日本語",VLOOKUP(Sheet3!A213,Sheet3!$A:$C,2,FALSE),VLOOKUP(Sheet3!A213,Sheet3!$A:$C,3,FALSE))</f>
        <v>欧州</v>
      </c>
      <c r="B15" s="90"/>
      <c r="C15" s="100"/>
      <c r="D15" s="91"/>
      <c r="E15" s="101"/>
      <c r="F15" s="91"/>
      <c r="G15" s="91"/>
      <c r="H15" s="91"/>
      <c r="I15" s="91"/>
      <c r="J15" s="91"/>
      <c r="K15" s="91"/>
      <c r="L15" s="101"/>
      <c r="M15" s="92"/>
      <c r="N15" s="92"/>
      <c r="O15" s="93"/>
    </row>
    <row r="16" spans="1:15" ht="11.25" customHeight="1">
      <c r="A16" s="32"/>
      <c r="B16" s="73" t="str">
        <f>IF('ハイライト(2年Q毎)'!$D$1="日本語",VLOOKUP(9,Sheet3!$A:$C,2,FALSE),VLOOKUP(9,Sheet3!$A:$C,3,FALSE))</f>
        <v>売上高</v>
      </c>
      <c r="C16" s="74">
        <v>55389</v>
      </c>
      <c r="D16" s="75">
        <v>55542</v>
      </c>
      <c r="E16" s="75">
        <v>61027</v>
      </c>
      <c r="F16" s="75">
        <v>61835</v>
      </c>
      <c r="G16" s="75">
        <v>85235</v>
      </c>
      <c r="H16" s="75">
        <v>104791</v>
      </c>
      <c r="I16" s="75">
        <v>116022</v>
      </c>
      <c r="J16" s="75">
        <v>107601</v>
      </c>
      <c r="K16" s="75">
        <v>106290</v>
      </c>
      <c r="L16" s="75">
        <v>105683</v>
      </c>
      <c r="M16" s="76">
        <v>95605</v>
      </c>
      <c r="N16" s="76">
        <v>87342</v>
      </c>
      <c r="O16" s="83"/>
    </row>
    <row r="17" spans="1:15" ht="11.25" customHeight="1">
      <c r="A17" s="95"/>
      <c r="B17" s="78" t="str">
        <f>IF('ハイライト(2年Q毎)'!$D$1="日本語",VLOOKUP(10,Sheet3!$A:$C,2,FALSE),VLOOKUP(10,Sheet3!$A:$C,3,FALSE))</f>
        <v>営業利益</v>
      </c>
      <c r="C17" s="79">
        <v>7916</v>
      </c>
      <c r="D17" s="80">
        <v>8552</v>
      </c>
      <c r="E17" s="80">
        <v>7028</v>
      </c>
      <c r="F17" s="80">
        <v>6630</v>
      </c>
      <c r="G17" s="80">
        <v>7545</v>
      </c>
      <c r="H17" s="80">
        <v>8652</v>
      </c>
      <c r="I17" s="80">
        <v>10939</v>
      </c>
      <c r="J17" s="80">
        <v>11309</v>
      </c>
      <c r="K17" s="80">
        <v>8297</v>
      </c>
      <c r="L17" s="81">
        <v>5099</v>
      </c>
      <c r="M17" s="106">
        <v>2866</v>
      </c>
      <c r="N17" s="106">
        <v>4572</v>
      </c>
      <c r="O17" s="83"/>
    </row>
    <row r="18" spans="1:15" ht="11.25" customHeight="1">
      <c r="A18" s="32"/>
      <c r="B18" s="73" t="str">
        <f>IF('ハイライト(2年Q毎)'!$D$1="日本語",VLOOKUP(11,Sheet3!$A:$C,2,FALSE),VLOOKUP(11,Sheet3!$A:$C,3,FALSE))</f>
        <v>営業利益率</v>
      </c>
      <c r="C18" s="96">
        <v>0.14292295938286695</v>
      </c>
      <c r="D18" s="97">
        <v>0.15397852350262531</v>
      </c>
      <c r="E18" s="97">
        <v>0.11516318764922967</v>
      </c>
      <c r="F18" s="97">
        <v>0.10723145045840889</v>
      </c>
      <c r="G18" s="97">
        <v>8.8523311589615086E-2</v>
      </c>
      <c r="H18" s="97">
        <v>8.2569830605726063E-2</v>
      </c>
      <c r="I18" s="97">
        <v>9.4286332785463917E-2</v>
      </c>
      <c r="J18" s="97">
        <v>0.1051043512355079</v>
      </c>
      <c r="K18" s="97">
        <v>7.8062279896638873E-2</v>
      </c>
      <c r="L18" s="87">
        <f>L17/L16</f>
        <v>4.8248062602310682E-2</v>
      </c>
      <c r="M18" s="98">
        <f>M17/M16</f>
        <v>2.9977511636420689E-2</v>
      </c>
      <c r="N18" s="98">
        <f>N17/N16</f>
        <v>5.234595040186852E-2</v>
      </c>
      <c r="O18" s="83"/>
    </row>
    <row r="19" spans="1:15" s="94" customFormat="1" ht="11.25" customHeight="1">
      <c r="A19" s="99" t="str">
        <f>IF('ハイライト(2年Q毎)'!$D$1="日本語",VLOOKUP(Sheet3!A216,Sheet3!$A:$C,2,FALSE),VLOOKUP(Sheet3!A216,Sheet3!$A:$C,3,FALSE))</f>
        <v>中華圏</v>
      </c>
      <c r="B19" s="100"/>
      <c r="C19" s="100"/>
      <c r="D19" s="101"/>
      <c r="E19" s="101"/>
      <c r="F19" s="101"/>
      <c r="G19" s="101"/>
      <c r="H19" s="101"/>
      <c r="I19" s="101"/>
      <c r="J19" s="101"/>
      <c r="K19" s="101"/>
      <c r="L19" s="101"/>
      <c r="M19" s="102"/>
      <c r="N19" s="102"/>
      <c r="O19" s="93"/>
    </row>
    <row r="20" spans="1:15" ht="11.25" customHeight="1">
      <c r="A20" s="32"/>
      <c r="B20" s="73" t="str">
        <f>IF('ハイライト(2年Q毎)'!$D$1="日本語",VLOOKUP(9,Sheet3!$A:$C,2,FALSE),VLOOKUP(9,Sheet3!$A:$C,3,FALSE))</f>
        <v>売上高</v>
      </c>
      <c r="C20" s="74">
        <v>55389</v>
      </c>
      <c r="D20" s="103" t="s">
        <v>271</v>
      </c>
      <c r="E20" s="103" t="s">
        <v>271</v>
      </c>
      <c r="F20" s="103" t="s">
        <v>271</v>
      </c>
      <c r="G20" s="103" t="s">
        <v>271</v>
      </c>
      <c r="H20" s="103" t="s">
        <v>271</v>
      </c>
      <c r="I20" s="103" t="s">
        <v>271</v>
      </c>
      <c r="J20" s="103" t="s">
        <v>271</v>
      </c>
      <c r="K20" s="103" t="s">
        <v>271</v>
      </c>
      <c r="L20" s="75">
        <v>39690</v>
      </c>
      <c r="M20" s="76">
        <v>39448</v>
      </c>
      <c r="N20" s="76">
        <v>41118</v>
      </c>
      <c r="O20" s="83"/>
    </row>
    <row r="21" spans="1:15" ht="11.25" customHeight="1">
      <c r="A21" s="95"/>
      <c r="B21" s="78" t="str">
        <f>IF('ハイライト(2年Q毎)'!$D$1="日本語",VLOOKUP(10,Sheet3!$A:$C,2,FALSE),VLOOKUP(10,Sheet3!$A:$C,3,FALSE))</f>
        <v>営業利益</v>
      </c>
      <c r="C21" s="79">
        <v>7916</v>
      </c>
      <c r="D21" s="104" t="s">
        <v>13</v>
      </c>
      <c r="E21" s="104" t="s">
        <v>13</v>
      </c>
      <c r="F21" s="104" t="s">
        <v>13</v>
      </c>
      <c r="G21" s="104" t="s">
        <v>13</v>
      </c>
      <c r="H21" s="104" t="s">
        <v>13</v>
      </c>
      <c r="I21" s="104" t="s">
        <v>13</v>
      </c>
      <c r="J21" s="104" t="s">
        <v>13</v>
      </c>
      <c r="K21" s="104" t="s">
        <v>13</v>
      </c>
      <c r="L21" s="81">
        <v>6253</v>
      </c>
      <c r="M21" s="106">
        <v>5398</v>
      </c>
      <c r="N21" s="106">
        <v>4305</v>
      </c>
      <c r="O21" s="83"/>
    </row>
    <row r="22" spans="1:15" ht="11.25" customHeight="1">
      <c r="A22" s="37"/>
      <c r="B22" s="85" t="str">
        <f>IF('ハイライト(2年Q毎)'!$D$1="日本語",VLOOKUP(11,Sheet3!$A:$C,2,FALSE),VLOOKUP(11,Sheet3!$A:$C,3,FALSE))</f>
        <v>営業利益率</v>
      </c>
      <c r="C22" s="86">
        <v>0.14292295938286695</v>
      </c>
      <c r="D22" s="105" t="s">
        <v>271</v>
      </c>
      <c r="E22" s="105" t="s">
        <v>271</v>
      </c>
      <c r="F22" s="105" t="s">
        <v>271</v>
      </c>
      <c r="G22" s="105" t="s">
        <v>271</v>
      </c>
      <c r="H22" s="105" t="s">
        <v>271</v>
      </c>
      <c r="I22" s="105" t="s">
        <v>271</v>
      </c>
      <c r="J22" s="105" t="s">
        <v>271</v>
      </c>
      <c r="K22" s="105" t="s">
        <v>271</v>
      </c>
      <c r="L22" s="87">
        <f>L21/L20</f>
        <v>0.15754598135550515</v>
      </c>
      <c r="M22" s="88">
        <f>M21/M20</f>
        <v>0.1368383694990874</v>
      </c>
      <c r="N22" s="88">
        <f>N21/N20</f>
        <v>0.10469867211440245</v>
      </c>
      <c r="O22" s="83"/>
    </row>
    <row r="23" spans="1:15" s="94" customFormat="1" ht="11.25" customHeight="1">
      <c r="A23" s="67" t="str">
        <f>IF('ハイライト(2年Q毎)'!$D$1="日本語",VLOOKUP(Sheet3!A218,Sheet3!$A:$C,2,FALSE),VLOOKUP(Sheet3!A218,Sheet3!$A:$C,3,FALSE))</f>
        <v>オセアニア</v>
      </c>
      <c r="B23" s="68"/>
      <c r="C23" s="69"/>
      <c r="D23" s="70"/>
      <c r="E23" s="70"/>
      <c r="F23" s="70"/>
      <c r="G23" s="70"/>
      <c r="H23" s="101"/>
      <c r="I23" s="101"/>
      <c r="J23" s="101"/>
      <c r="K23" s="101"/>
      <c r="L23" s="101"/>
      <c r="M23" s="107"/>
      <c r="N23" s="107"/>
      <c r="O23" s="93"/>
    </row>
    <row r="24" spans="1:15" ht="11.25" customHeight="1">
      <c r="A24" s="72"/>
      <c r="B24" s="73" t="str">
        <f>IF('ハイライト(2年Q毎)'!$D$1="日本語",VLOOKUP(9,Sheet3!$A:$C,2,FALSE),VLOOKUP(9,Sheet3!$A:$C,3,FALSE))</f>
        <v>売上高</v>
      </c>
      <c r="C24" s="74" t="s">
        <v>277</v>
      </c>
      <c r="D24" s="75">
        <v>10481</v>
      </c>
      <c r="E24" s="75">
        <v>10270</v>
      </c>
      <c r="F24" s="75">
        <v>11762</v>
      </c>
      <c r="G24" s="75">
        <v>15105</v>
      </c>
      <c r="H24" s="103" t="s">
        <v>271</v>
      </c>
      <c r="I24" s="103" t="s">
        <v>271</v>
      </c>
      <c r="J24" s="103" t="s">
        <v>271</v>
      </c>
      <c r="K24" s="103" t="s">
        <v>271</v>
      </c>
      <c r="L24" s="75">
        <v>17640</v>
      </c>
      <c r="M24" s="76">
        <v>18446</v>
      </c>
      <c r="N24" s="76">
        <v>19926</v>
      </c>
      <c r="O24" s="83"/>
    </row>
    <row r="25" spans="1:15" ht="11.25" customHeight="1">
      <c r="A25" s="77"/>
      <c r="B25" s="78" t="str">
        <f>IF('ハイライト(2年Q毎)'!$D$1="日本語",VLOOKUP(10,Sheet3!$A:$C,2,FALSE),VLOOKUP(10,Sheet3!$A:$C,3,FALSE))</f>
        <v>営業利益</v>
      </c>
      <c r="C25" s="79"/>
      <c r="D25" s="80">
        <v>2754</v>
      </c>
      <c r="E25" s="80">
        <v>2488.5452970000001</v>
      </c>
      <c r="F25" s="80">
        <v>2564</v>
      </c>
      <c r="G25" s="80">
        <v>3230</v>
      </c>
      <c r="H25" s="104" t="s">
        <v>13</v>
      </c>
      <c r="I25" s="104" t="s">
        <v>13</v>
      </c>
      <c r="J25" s="104" t="s">
        <v>13</v>
      </c>
      <c r="K25" s="104" t="s">
        <v>13</v>
      </c>
      <c r="L25" s="81">
        <v>2698</v>
      </c>
      <c r="M25" s="82">
        <v>1944</v>
      </c>
      <c r="N25" s="82">
        <v>2707</v>
      </c>
      <c r="O25" s="83"/>
    </row>
    <row r="26" spans="1:15" ht="11.25" customHeight="1">
      <c r="A26" s="84"/>
      <c r="B26" s="85" t="str">
        <f>IF('ハイライト(2年Q毎)'!$D$1="日本語",VLOOKUP(11,Sheet3!$A:$C,2,FALSE),VLOOKUP(11,Sheet3!$A:$C,3,FALSE))</f>
        <v>営業利益率</v>
      </c>
      <c r="C26" s="86"/>
      <c r="D26" s="87">
        <v>0.26281125731920091</v>
      </c>
      <c r="E26" s="87">
        <v>0.24228982433639376</v>
      </c>
      <c r="F26" s="87">
        <v>0.21803519079619785</v>
      </c>
      <c r="G26" s="87">
        <v>0.21382645008607454</v>
      </c>
      <c r="H26" s="105" t="s">
        <v>271</v>
      </c>
      <c r="I26" s="105" t="s">
        <v>271</v>
      </c>
      <c r="J26" s="105" t="s">
        <v>271</v>
      </c>
      <c r="K26" s="105" t="s">
        <v>271</v>
      </c>
      <c r="L26" s="87">
        <f>L25/L24</f>
        <v>0.15294784580498866</v>
      </c>
      <c r="M26" s="88">
        <f>M25/M24</f>
        <v>0.10538870215764935</v>
      </c>
      <c r="N26" s="88">
        <f>N25/N24</f>
        <v>0.13585265482284453</v>
      </c>
      <c r="O26" s="83"/>
    </row>
    <row r="27" spans="1:15" s="94" customFormat="1" ht="11.25" customHeight="1">
      <c r="A27" s="67" t="str">
        <f>IF('ハイライト(2年Q毎)'!$D$1="日本語",VLOOKUP(Sheet3!A219,Sheet3!$A:$C,2,FALSE),VLOOKUP(Sheet3!A219,Sheet3!$A:$C,3,FALSE))</f>
        <v xml:space="preserve">東南・南アジア  </v>
      </c>
      <c r="B27" s="68"/>
      <c r="C27" s="69"/>
      <c r="D27" s="101"/>
      <c r="E27" s="101"/>
      <c r="F27" s="101"/>
      <c r="G27" s="101"/>
      <c r="H27" s="101"/>
      <c r="I27" s="101"/>
      <c r="J27" s="101"/>
      <c r="K27" s="101"/>
      <c r="L27" s="101"/>
      <c r="M27" s="107"/>
      <c r="N27" s="107"/>
      <c r="O27" s="93"/>
    </row>
    <row r="28" spans="1:15" ht="11.25" customHeight="1">
      <c r="A28" s="72"/>
      <c r="B28" s="73" t="str">
        <f>IF('ハイライト(2年Q毎)'!$D$1="日本語",VLOOKUP(9,Sheet3!$A:$C,2,FALSE),VLOOKUP(9,Sheet3!$A:$C,3,FALSE))</f>
        <v>売上高</v>
      </c>
      <c r="C28" s="74" t="s">
        <v>13</v>
      </c>
      <c r="D28" s="103" t="s">
        <v>271</v>
      </c>
      <c r="E28" s="103" t="s">
        <v>271</v>
      </c>
      <c r="F28" s="103" t="s">
        <v>271</v>
      </c>
      <c r="G28" s="103" t="s">
        <v>271</v>
      </c>
      <c r="H28" s="103" t="s">
        <v>271</v>
      </c>
      <c r="I28" s="103" t="s">
        <v>271</v>
      </c>
      <c r="J28" s="103" t="s">
        <v>271</v>
      </c>
      <c r="K28" s="103" t="s">
        <v>271</v>
      </c>
      <c r="L28" s="75">
        <v>9514</v>
      </c>
      <c r="M28" s="76">
        <v>11304</v>
      </c>
      <c r="N28" s="76">
        <v>8553</v>
      </c>
      <c r="O28" s="83"/>
    </row>
    <row r="29" spans="1:15" ht="11.25" customHeight="1">
      <c r="A29" s="77"/>
      <c r="B29" s="78" t="str">
        <f>IF('ハイライト(2年Q毎)'!$D$1="日本語",VLOOKUP(10,Sheet3!$A:$C,2,FALSE),VLOOKUP(10,Sheet3!$A:$C,3,FALSE))</f>
        <v>営業利益</v>
      </c>
      <c r="C29" s="79"/>
      <c r="D29" s="104" t="s">
        <v>13</v>
      </c>
      <c r="E29" s="104" t="s">
        <v>13</v>
      </c>
      <c r="F29" s="104" t="s">
        <v>13</v>
      </c>
      <c r="G29" s="104" t="s">
        <v>13</v>
      </c>
      <c r="H29" s="104" t="s">
        <v>13</v>
      </c>
      <c r="I29" s="104" t="s">
        <v>13</v>
      </c>
      <c r="J29" s="104" t="s">
        <v>13</v>
      </c>
      <c r="K29" s="104" t="s">
        <v>13</v>
      </c>
      <c r="L29" s="81">
        <v>986</v>
      </c>
      <c r="M29" s="82">
        <v>789</v>
      </c>
      <c r="N29" s="82">
        <v>152</v>
      </c>
      <c r="O29" s="83"/>
    </row>
    <row r="30" spans="1:15" ht="11.25" customHeight="1">
      <c r="A30" s="84"/>
      <c r="B30" s="85" t="str">
        <f>IF('ハイライト(2年Q毎)'!$D$1="日本語",VLOOKUP(11,Sheet3!$A:$C,2,FALSE),VLOOKUP(11,Sheet3!$A:$C,3,FALSE))</f>
        <v>営業利益率</v>
      </c>
      <c r="C30" s="86"/>
      <c r="D30" s="105" t="s">
        <v>271</v>
      </c>
      <c r="E30" s="105" t="s">
        <v>271</v>
      </c>
      <c r="F30" s="105" t="s">
        <v>271</v>
      </c>
      <c r="G30" s="105" t="s">
        <v>271</v>
      </c>
      <c r="H30" s="105" t="s">
        <v>271</v>
      </c>
      <c r="I30" s="105" t="s">
        <v>271</v>
      </c>
      <c r="J30" s="105" t="s">
        <v>271</v>
      </c>
      <c r="K30" s="105" t="s">
        <v>271</v>
      </c>
      <c r="L30" s="87">
        <f>L29/L28</f>
        <v>0.10363674584822367</v>
      </c>
      <c r="M30" s="88">
        <f>M29/M28</f>
        <v>6.9798301486199574E-2</v>
      </c>
      <c r="N30" s="88">
        <f>N29/N28</f>
        <v>1.7771542148953583E-2</v>
      </c>
      <c r="O30" s="83"/>
    </row>
    <row r="31" spans="1:15" s="94" customFormat="1" ht="11.25" customHeight="1">
      <c r="A31" s="89" t="str">
        <f>IF('ハイライト(2年Q毎)'!$D$1="日本語",VLOOKUP(Sheet3!A275,Sheet3!$A:$C,2,FALSE),VLOOKUP(Sheet3!A275,Sheet3!$A:$C,3,FALSE))</f>
        <v>その他地域</v>
      </c>
      <c r="B31" s="90"/>
      <c r="C31" s="100"/>
      <c r="D31" s="101"/>
      <c r="E31" s="101"/>
      <c r="F31" s="101"/>
      <c r="G31" s="101"/>
      <c r="H31" s="101"/>
      <c r="I31" s="101"/>
      <c r="J31" s="101"/>
      <c r="K31" s="101"/>
      <c r="L31" s="101"/>
      <c r="M31" s="92"/>
      <c r="N31" s="92"/>
      <c r="O31" s="93"/>
    </row>
    <row r="32" spans="1:15" ht="11.25" customHeight="1">
      <c r="A32" s="41"/>
      <c r="B32" s="73" t="str">
        <f>IF('ハイライト(2年Q毎)'!$D$1="日本語",VLOOKUP(9,Sheet3!$A:$C,2,FALSE),VLOOKUP(9,Sheet3!$A:$C,3,FALSE))</f>
        <v>売上高</v>
      </c>
      <c r="C32" s="108" t="s">
        <v>13</v>
      </c>
      <c r="D32" s="103" t="s">
        <v>271</v>
      </c>
      <c r="E32" s="103" t="s">
        <v>271</v>
      </c>
      <c r="F32" s="103" t="s">
        <v>271</v>
      </c>
      <c r="G32" s="103" t="s">
        <v>271</v>
      </c>
      <c r="H32" s="103" t="s">
        <v>271</v>
      </c>
      <c r="I32" s="103" t="s">
        <v>271</v>
      </c>
      <c r="J32" s="103" t="s">
        <v>271</v>
      </c>
      <c r="K32" s="103" t="s">
        <v>271</v>
      </c>
      <c r="L32" s="75">
        <v>38001</v>
      </c>
      <c r="M32" s="76">
        <v>36306</v>
      </c>
      <c r="N32" s="76">
        <v>28260</v>
      </c>
      <c r="O32" s="83"/>
    </row>
    <row r="33" spans="1:15" ht="11.25" customHeight="1">
      <c r="A33" s="109"/>
      <c r="B33" s="78" t="str">
        <f>IF('ハイライト(2年Q毎)'!$D$1="日本語",VLOOKUP(10,Sheet3!$A:$C,2,FALSE),VLOOKUP(10,Sheet3!$A:$C,3,FALSE))</f>
        <v>営業利益</v>
      </c>
      <c r="C33" s="110" t="s">
        <v>13</v>
      </c>
      <c r="D33" s="104" t="s">
        <v>13</v>
      </c>
      <c r="E33" s="104" t="s">
        <v>13</v>
      </c>
      <c r="F33" s="104" t="s">
        <v>13</v>
      </c>
      <c r="G33" s="104" t="s">
        <v>13</v>
      </c>
      <c r="H33" s="104" t="s">
        <v>13</v>
      </c>
      <c r="I33" s="104" t="s">
        <v>13</v>
      </c>
      <c r="J33" s="104" t="s">
        <v>13</v>
      </c>
      <c r="K33" s="104" t="s">
        <v>13</v>
      </c>
      <c r="L33" s="81">
        <v>-1348</v>
      </c>
      <c r="M33" s="82">
        <v>810</v>
      </c>
      <c r="N33" s="82">
        <v>467</v>
      </c>
      <c r="O33" s="83"/>
    </row>
    <row r="34" spans="1:15" ht="11.25" customHeight="1">
      <c r="A34" s="39"/>
      <c r="B34" s="85" t="str">
        <f>IF('ハイライト(2年Q毎)'!$D$1="日本語",VLOOKUP(11,Sheet3!$A:$C,2,FALSE),VLOOKUP(11,Sheet3!$A:$C,3,FALSE))</f>
        <v>営業利益率</v>
      </c>
      <c r="C34" s="111" t="s">
        <v>13</v>
      </c>
      <c r="D34" s="105" t="s">
        <v>271</v>
      </c>
      <c r="E34" s="105" t="s">
        <v>271</v>
      </c>
      <c r="F34" s="105" t="s">
        <v>271</v>
      </c>
      <c r="G34" s="105" t="s">
        <v>271</v>
      </c>
      <c r="H34" s="105" t="s">
        <v>271</v>
      </c>
      <c r="I34" s="105" t="s">
        <v>271</v>
      </c>
      <c r="J34" s="105" t="s">
        <v>271</v>
      </c>
      <c r="K34" s="105" t="s">
        <v>271</v>
      </c>
      <c r="L34" s="87">
        <f>L33/L32</f>
        <v>-3.5472750717086395E-2</v>
      </c>
      <c r="M34" s="88">
        <f>M33/M32</f>
        <v>2.2310361923648984E-2</v>
      </c>
      <c r="N34" s="88">
        <f>N33/N32</f>
        <v>1.6525123849964615E-2</v>
      </c>
      <c r="O34" s="83"/>
    </row>
    <row r="35" spans="1:15" s="94" customFormat="1" ht="11.25" customHeight="1">
      <c r="A35" s="99" t="str">
        <f>IF('ハイライト(2年Q毎)'!$D$1="日本語",VLOOKUP(Sheet3!A211,Sheet3!$A:$C,2,FALSE),VLOOKUP(Sheet3!A211,Sheet3!$A:$C,3,FALSE))</f>
        <v>米州</v>
      </c>
      <c r="B35" s="100"/>
      <c r="C35" s="100"/>
      <c r="D35" s="101"/>
      <c r="E35" s="101"/>
      <c r="F35" s="101"/>
      <c r="G35" s="101"/>
      <c r="H35" s="101"/>
      <c r="I35" s="101"/>
      <c r="J35" s="101"/>
      <c r="K35" s="101"/>
      <c r="L35" s="101"/>
      <c r="M35" s="102"/>
      <c r="N35" s="102"/>
      <c r="O35" s="93"/>
    </row>
    <row r="36" spans="1:15" ht="11.25" customHeight="1">
      <c r="A36" s="32"/>
      <c r="B36" s="73" t="str">
        <f>IF('ハイライト(2年Q毎)'!$D$1="日本語",VLOOKUP(9,Sheet3!$A:$C,2,FALSE),VLOOKUP(9,Sheet3!$A:$C,3,FALSE))</f>
        <v>売上高</v>
      </c>
      <c r="C36" s="74">
        <v>53039</v>
      </c>
      <c r="D36" s="75">
        <v>59604</v>
      </c>
      <c r="E36" s="75">
        <v>59002</v>
      </c>
      <c r="F36" s="75">
        <v>67079</v>
      </c>
      <c r="G36" s="75">
        <v>94493</v>
      </c>
      <c r="H36" s="75">
        <v>118879</v>
      </c>
      <c r="I36" s="75">
        <v>136103</v>
      </c>
      <c r="J36" s="75">
        <v>112913</v>
      </c>
      <c r="K36" s="75">
        <v>106177</v>
      </c>
      <c r="L36" s="103" t="s">
        <v>271</v>
      </c>
      <c r="M36" s="112" t="s">
        <v>271</v>
      </c>
      <c r="N36" s="112" t="s">
        <v>271</v>
      </c>
      <c r="O36" s="83"/>
    </row>
    <row r="37" spans="1:15" ht="11.25" customHeight="1">
      <c r="A37" s="95"/>
      <c r="B37" s="78" t="str">
        <f>IF('ハイライト(2年Q毎)'!$D$1="日本語",VLOOKUP(10,Sheet3!$A:$C,2,FALSE),VLOOKUP(10,Sheet3!$A:$C,3,FALSE))</f>
        <v>営業利益</v>
      </c>
      <c r="C37" s="79">
        <v>3087</v>
      </c>
      <c r="D37" s="80">
        <v>4698</v>
      </c>
      <c r="E37" s="80">
        <v>3706</v>
      </c>
      <c r="F37" s="80">
        <v>4747</v>
      </c>
      <c r="G37" s="80">
        <v>8320</v>
      </c>
      <c r="H37" s="80">
        <v>10935</v>
      </c>
      <c r="I37" s="80">
        <v>1499</v>
      </c>
      <c r="J37" s="80">
        <v>862</v>
      </c>
      <c r="K37" s="80">
        <v>2360</v>
      </c>
      <c r="L37" s="104" t="s">
        <v>13</v>
      </c>
      <c r="M37" s="113" t="s">
        <v>13</v>
      </c>
      <c r="N37" s="113" t="s">
        <v>13</v>
      </c>
      <c r="O37" s="83"/>
    </row>
    <row r="38" spans="1:15" ht="11.25" customHeight="1">
      <c r="A38" s="37"/>
      <c r="B38" s="85" t="str">
        <f>IF('ハイライト(2年Q毎)'!$D$1="日本語",VLOOKUP(11,Sheet3!$A:$C,2,FALSE),VLOOKUP(11,Sheet3!$A:$C,3,FALSE))</f>
        <v>営業利益率</v>
      </c>
      <c r="C38" s="86">
        <v>5.8202964373972384E-2</v>
      </c>
      <c r="D38" s="87">
        <v>7.8833129175121516E-2</v>
      </c>
      <c r="E38" s="87">
        <v>6.2820854675572954E-2</v>
      </c>
      <c r="F38" s="87">
        <v>7.0777136149098946E-2</v>
      </c>
      <c r="G38" s="87">
        <v>8.805366004055086E-2</v>
      </c>
      <c r="H38" s="87">
        <v>9.1988834196977592E-2</v>
      </c>
      <c r="I38" s="87">
        <v>1.1018552615533739E-2</v>
      </c>
      <c r="J38" s="87">
        <v>7.641619163701513E-3</v>
      </c>
      <c r="K38" s="87">
        <v>2.2234002029814189E-2</v>
      </c>
      <c r="L38" s="105" t="s">
        <v>271</v>
      </c>
      <c r="M38" s="114" t="s">
        <v>271</v>
      </c>
      <c r="N38" s="114" t="s">
        <v>271</v>
      </c>
      <c r="O38" s="83"/>
    </row>
    <row r="39" spans="1:15" s="94" customFormat="1" ht="11.25" customHeight="1">
      <c r="A39" s="99" t="str">
        <f>IF('ハイライト(2年Q毎)'!$D$1="日本語",VLOOKUP(Sheet3!A217,Sheet3!$A:$C,2,FALSE),VLOOKUP(Sheet3!A217,Sheet3!$A:$C,3,FALSE))</f>
        <v xml:space="preserve">オセアニア/東南・南アジア   </v>
      </c>
      <c r="B39" s="100"/>
      <c r="C39" s="100"/>
      <c r="D39" s="101"/>
      <c r="E39" s="101"/>
      <c r="F39" s="101"/>
      <c r="G39" s="101"/>
      <c r="H39" s="101"/>
      <c r="I39" s="101"/>
      <c r="J39" s="101"/>
      <c r="K39" s="101"/>
      <c r="L39" s="101"/>
      <c r="M39" s="102"/>
      <c r="N39" s="102"/>
      <c r="O39" s="93"/>
    </row>
    <row r="40" spans="1:15" ht="11.25" customHeight="1">
      <c r="A40" s="41"/>
      <c r="B40" s="73" t="str">
        <f>IF('ハイライト(2年Q毎)'!$D$1="日本語",VLOOKUP(9,Sheet3!$A:$C,2,FALSE),VLOOKUP(9,Sheet3!$A:$C,3,FALSE))</f>
        <v>売上高</v>
      </c>
      <c r="C40" s="108" t="s">
        <v>13</v>
      </c>
      <c r="D40" s="103" t="s">
        <v>271</v>
      </c>
      <c r="E40" s="103" t="s">
        <v>271</v>
      </c>
      <c r="F40" s="103" t="s">
        <v>271</v>
      </c>
      <c r="G40" s="103" t="s">
        <v>271</v>
      </c>
      <c r="H40" s="75">
        <v>18559</v>
      </c>
      <c r="I40" s="75">
        <v>22472</v>
      </c>
      <c r="J40" s="75">
        <v>24039</v>
      </c>
      <c r="K40" s="75">
        <v>27659</v>
      </c>
      <c r="L40" s="103" t="s">
        <v>271</v>
      </c>
      <c r="M40" s="112" t="s">
        <v>271</v>
      </c>
      <c r="N40" s="112" t="s">
        <v>271</v>
      </c>
      <c r="O40" s="83"/>
    </row>
    <row r="41" spans="1:15" ht="11.25" customHeight="1">
      <c r="A41" s="109"/>
      <c r="B41" s="78" t="str">
        <f>IF('ハイライト(2年Q毎)'!$D$1="日本語",VLOOKUP(10,Sheet3!$A:$C,2,FALSE),VLOOKUP(10,Sheet3!$A:$C,3,FALSE))</f>
        <v>営業利益</v>
      </c>
      <c r="C41" s="110" t="s">
        <v>13</v>
      </c>
      <c r="D41" s="104" t="s">
        <v>13</v>
      </c>
      <c r="E41" s="104" t="s">
        <v>13</v>
      </c>
      <c r="F41" s="104" t="s">
        <v>13</v>
      </c>
      <c r="G41" s="104" t="s">
        <v>13</v>
      </c>
      <c r="H41" s="80">
        <v>3245</v>
      </c>
      <c r="I41" s="80">
        <v>3572</v>
      </c>
      <c r="J41" s="80">
        <v>3630</v>
      </c>
      <c r="K41" s="80">
        <v>4056</v>
      </c>
      <c r="L41" s="104" t="s">
        <v>13</v>
      </c>
      <c r="M41" s="113" t="s">
        <v>13</v>
      </c>
      <c r="N41" s="113" t="s">
        <v>13</v>
      </c>
      <c r="O41" s="83"/>
    </row>
    <row r="42" spans="1:15" ht="11.25" customHeight="1">
      <c r="A42" s="39"/>
      <c r="B42" s="85" t="str">
        <f>IF('ハイライト(2年Q毎)'!$D$1="日本語",VLOOKUP(11,Sheet3!$A:$C,2,FALSE),VLOOKUP(11,Sheet3!$A:$C,3,FALSE))</f>
        <v>営業利益率</v>
      </c>
      <c r="C42" s="111" t="s">
        <v>13</v>
      </c>
      <c r="D42" s="105" t="s">
        <v>271</v>
      </c>
      <c r="E42" s="105" t="s">
        <v>271</v>
      </c>
      <c r="F42" s="105" t="s">
        <v>271</v>
      </c>
      <c r="G42" s="105" t="s">
        <v>271</v>
      </c>
      <c r="H42" s="87">
        <v>0.17486964368872157</v>
      </c>
      <c r="I42" s="87">
        <v>0.15896446214684826</v>
      </c>
      <c r="J42" s="87">
        <v>0.15103510889289928</v>
      </c>
      <c r="K42" s="87">
        <v>0.1466710794460227</v>
      </c>
      <c r="L42" s="105" t="s">
        <v>271</v>
      </c>
      <c r="M42" s="114" t="s">
        <v>271</v>
      </c>
      <c r="N42" s="114" t="s">
        <v>271</v>
      </c>
      <c r="O42" s="83"/>
    </row>
    <row r="43" spans="1:15" s="94" customFormat="1" ht="11.25" customHeight="1">
      <c r="A43" s="89" t="str">
        <f>IF('ハイライト(2年Q毎)'!$D$1="日本語",VLOOKUP(Sheet3!A215,Sheet3!$A:$C,2,FALSE),VLOOKUP(Sheet3!A215,Sheet3!$A:$C,3,FALSE))</f>
        <v>東アジア</v>
      </c>
      <c r="B43" s="90"/>
      <c r="C43" s="100"/>
      <c r="D43" s="101"/>
      <c r="E43" s="101"/>
      <c r="F43" s="91"/>
      <c r="G43" s="91"/>
      <c r="H43" s="91"/>
      <c r="I43" s="91"/>
      <c r="J43" s="91"/>
      <c r="K43" s="91"/>
      <c r="L43" s="101"/>
      <c r="M43" s="102"/>
      <c r="N43" s="102"/>
      <c r="O43" s="93"/>
    </row>
    <row r="44" spans="1:15" ht="11.25" customHeight="1">
      <c r="A44" s="41"/>
      <c r="B44" s="73" t="str">
        <f>IF('ハイライト(2年Q毎)'!$D$1="日本語",VLOOKUP(9,Sheet3!$A:$C,2,FALSE),VLOOKUP(9,Sheet3!$A:$C,3,FALSE))</f>
        <v>売上高</v>
      </c>
      <c r="C44" s="108" t="s">
        <v>13</v>
      </c>
      <c r="D44" s="103" t="s">
        <v>13</v>
      </c>
      <c r="E44" s="75">
        <v>13292</v>
      </c>
      <c r="F44" s="75">
        <v>17455</v>
      </c>
      <c r="G44" s="75">
        <v>23768</v>
      </c>
      <c r="H44" s="75">
        <v>31494</v>
      </c>
      <c r="I44" s="75">
        <v>41945</v>
      </c>
      <c r="J44" s="75">
        <v>43474</v>
      </c>
      <c r="K44" s="115">
        <v>49131</v>
      </c>
      <c r="L44" s="103" t="s">
        <v>271</v>
      </c>
      <c r="M44" s="112" t="s">
        <v>271</v>
      </c>
      <c r="N44" s="112" t="s">
        <v>271</v>
      </c>
      <c r="O44" s="83"/>
    </row>
    <row r="45" spans="1:15" ht="11.25" customHeight="1">
      <c r="A45" s="109"/>
      <c r="B45" s="78" t="str">
        <f>IF('ハイライト(2年Q毎)'!$D$1="日本語",VLOOKUP(10,Sheet3!$A:$C,2,FALSE),VLOOKUP(10,Sheet3!$A:$C,3,FALSE))</f>
        <v>営業利益</v>
      </c>
      <c r="C45" s="110" t="s">
        <v>13</v>
      </c>
      <c r="D45" s="104" t="s">
        <v>13</v>
      </c>
      <c r="E45" s="80">
        <v>1042</v>
      </c>
      <c r="F45" s="80">
        <v>916</v>
      </c>
      <c r="G45" s="80">
        <v>1253</v>
      </c>
      <c r="H45" s="80">
        <v>2328</v>
      </c>
      <c r="I45" s="80">
        <v>4642</v>
      </c>
      <c r="J45" s="80">
        <v>4997</v>
      </c>
      <c r="K45" s="116">
        <v>5097</v>
      </c>
      <c r="L45" s="104" t="s">
        <v>13</v>
      </c>
      <c r="M45" s="113" t="s">
        <v>13</v>
      </c>
      <c r="N45" s="113" t="s">
        <v>13</v>
      </c>
      <c r="O45" s="83"/>
    </row>
    <row r="46" spans="1:15" ht="11.25" customHeight="1">
      <c r="A46" s="41"/>
      <c r="B46" s="73" t="str">
        <f>IF('ハイライト(2年Q毎)'!$D$1="日本語",VLOOKUP(11,Sheet3!$A:$C,2,FALSE),VLOOKUP(11,Sheet3!$A:$C,3,FALSE))</f>
        <v>営業利益率</v>
      </c>
      <c r="C46" s="108" t="s">
        <v>13</v>
      </c>
      <c r="D46" s="103" t="s">
        <v>13</v>
      </c>
      <c r="E46" s="97">
        <v>7.842134421943707E-2</v>
      </c>
      <c r="F46" s="97">
        <v>5.2479734832502282E-2</v>
      </c>
      <c r="G46" s="97">
        <v>5.2725225149917711E-2</v>
      </c>
      <c r="H46" s="97">
        <v>7.3918037201783915E-2</v>
      </c>
      <c r="I46" s="97">
        <v>0.11068878999028395</v>
      </c>
      <c r="J46" s="97">
        <v>0.11494089064467278</v>
      </c>
      <c r="K46" s="117">
        <v>0.104</v>
      </c>
      <c r="L46" s="103" t="s">
        <v>271</v>
      </c>
      <c r="M46" s="112" t="s">
        <v>271</v>
      </c>
      <c r="N46" s="112" t="s">
        <v>271</v>
      </c>
      <c r="O46" s="83"/>
    </row>
    <row r="47" spans="1:15" s="94" customFormat="1" ht="11.25" customHeight="1">
      <c r="A47" s="99" t="str">
        <f>IF('ハイライト(2年Q毎)'!$D$1="日本語",VLOOKUP(Sheet3!A220,Sheet3!$A:$C,2,FALSE),VLOOKUP(Sheet3!A220,Sheet3!$A:$C,3,FALSE))</f>
        <v>その他事業（ホグロフス）</v>
      </c>
      <c r="B47" s="100"/>
      <c r="C47" s="100"/>
      <c r="D47" s="101"/>
      <c r="E47" s="101"/>
      <c r="F47" s="101"/>
      <c r="G47" s="101"/>
      <c r="H47" s="101"/>
      <c r="I47" s="101"/>
      <c r="J47" s="101"/>
      <c r="K47" s="101"/>
      <c r="L47" s="101"/>
      <c r="M47" s="102"/>
      <c r="N47" s="102"/>
      <c r="O47" s="93"/>
    </row>
    <row r="48" spans="1:15" ht="11.25" customHeight="1">
      <c r="A48" s="41"/>
      <c r="B48" s="73" t="str">
        <f>IF('ハイライト(2年Q毎)'!$D$1="日本語",VLOOKUP(9,Sheet3!$A:$C,2,FALSE),VLOOKUP(9,Sheet3!$A:$C,3,FALSE))</f>
        <v>売上高</v>
      </c>
      <c r="C48" s="108" t="s">
        <v>13</v>
      </c>
      <c r="D48" s="75">
        <v>4363</v>
      </c>
      <c r="E48" s="75">
        <v>7707</v>
      </c>
      <c r="F48" s="75">
        <v>8200</v>
      </c>
      <c r="G48" s="75">
        <v>10802</v>
      </c>
      <c r="H48" s="75">
        <v>11822</v>
      </c>
      <c r="I48" s="75">
        <v>11176</v>
      </c>
      <c r="J48" s="75">
        <v>9163</v>
      </c>
      <c r="K48" s="75">
        <v>9238</v>
      </c>
      <c r="L48" s="103" t="s">
        <v>271</v>
      </c>
      <c r="M48" s="112" t="s">
        <v>271</v>
      </c>
      <c r="N48" s="112" t="s">
        <v>271</v>
      </c>
      <c r="O48" s="83"/>
    </row>
    <row r="49" spans="1:15" ht="11.25" customHeight="1">
      <c r="A49" s="109"/>
      <c r="B49" s="78" t="str">
        <f>IF('ハイライト(2年Q毎)'!$D$1="日本語",VLOOKUP(10,Sheet3!$A:$C,2,FALSE),VLOOKUP(10,Sheet3!$A:$C,3,FALSE))</f>
        <v>営業利益</v>
      </c>
      <c r="C49" s="110" t="s">
        <v>13</v>
      </c>
      <c r="D49" s="80">
        <v>150</v>
      </c>
      <c r="E49" s="81">
        <v>-203.89864499999999</v>
      </c>
      <c r="F49" s="81">
        <v>-56</v>
      </c>
      <c r="G49" s="81">
        <v>-574</v>
      </c>
      <c r="H49" s="81">
        <v>-821</v>
      </c>
      <c r="I49" s="81">
        <v>-666</v>
      </c>
      <c r="J49" s="81">
        <v>-421</v>
      </c>
      <c r="K49" s="81">
        <v>-253</v>
      </c>
      <c r="L49" s="104" t="s">
        <v>13</v>
      </c>
      <c r="M49" s="113" t="s">
        <v>13</v>
      </c>
      <c r="N49" s="113" t="s">
        <v>13</v>
      </c>
      <c r="O49" s="83"/>
    </row>
    <row r="50" spans="1:15" ht="11.25" customHeight="1">
      <c r="A50" s="39"/>
      <c r="B50" s="85" t="str">
        <f>IF('ハイライト(2年Q毎)'!$D$1="日本語",VLOOKUP(11,Sheet3!$A:$C,2,FALSE),VLOOKUP(11,Sheet3!$A:$C,3,FALSE))</f>
        <v>営業利益率</v>
      </c>
      <c r="C50" s="111" t="s">
        <v>13</v>
      </c>
      <c r="D50" s="87">
        <v>3.4465762401369893E-2</v>
      </c>
      <c r="E50" s="87">
        <v>-2.7E-2</v>
      </c>
      <c r="F50" s="87">
        <v>-6.9198298396263248E-3</v>
      </c>
      <c r="G50" s="87">
        <v>-5.3166426033923499E-2</v>
      </c>
      <c r="H50" s="87">
        <v>-6.9522413773791328E-2</v>
      </c>
      <c r="I50" s="87">
        <v>-5.967471448068775E-2</v>
      </c>
      <c r="J50" s="87">
        <v>-4.5948583337768863E-2</v>
      </c>
      <c r="K50" s="87">
        <v>-2.7437979605443974E-2</v>
      </c>
      <c r="L50" s="105" t="s">
        <v>271</v>
      </c>
      <c r="M50" s="114" t="s">
        <v>271</v>
      </c>
      <c r="N50" s="114" t="s">
        <v>271</v>
      </c>
      <c r="O50" s="83"/>
    </row>
    <row r="51" spans="1:15" s="94" customFormat="1" ht="11.25" customHeight="1">
      <c r="A51" s="99" t="str">
        <f>IF('ハイライト(2年Q毎)'!$D$1="日本語",VLOOKUP(Sheet3!A214,Sheet3!$A:$C,2,FALSE),VLOOKUP(Sheet3!A214,Sheet3!$A:$C,3,FALSE))</f>
        <v xml:space="preserve">アジア・パシフィック  </v>
      </c>
      <c r="B51" s="100"/>
      <c r="C51" s="100"/>
      <c r="D51" s="101"/>
      <c r="E51" s="101"/>
      <c r="F51" s="101"/>
      <c r="G51" s="101"/>
      <c r="H51" s="101"/>
      <c r="I51" s="101"/>
      <c r="J51" s="101"/>
      <c r="K51" s="101"/>
      <c r="L51" s="101"/>
      <c r="M51" s="102"/>
      <c r="N51" s="102"/>
      <c r="O51" s="93"/>
    </row>
    <row r="52" spans="1:15" ht="11.25" customHeight="1">
      <c r="A52" s="32"/>
      <c r="B52" s="73" t="str">
        <f>IF('ハイライト(2年Q毎)'!$D$1="日本語",VLOOKUP(9,Sheet3!$A:$C,2,FALSE),VLOOKUP(9,Sheet3!$A:$C,3,FALSE))</f>
        <v>売上高</v>
      </c>
      <c r="C52" s="118">
        <v>19830</v>
      </c>
      <c r="D52" s="75">
        <v>24091</v>
      </c>
      <c r="E52" s="103" t="s">
        <v>271</v>
      </c>
      <c r="F52" s="103" t="s">
        <v>271</v>
      </c>
      <c r="G52" s="103" t="s">
        <v>271</v>
      </c>
      <c r="H52" s="103" t="s">
        <v>271</v>
      </c>
      <c r="I52" s="103" t="s">
        <v>271</v>
      </c>
      <c r="J52" s="103" t="s">
        <v>271</v>
      </c>
      <c r="K52" s="103" t="s">
        <v>271</v>
      </c>
      <c r="L52" s="103" t="s">
        <v>271</v>
      </c>
      <c r="M52" s="112" t="s">
        <v>271</v>
      </c>
      <c r="N52" s="112" t="s">
        <v>271</v>
      </c>
      <c r="O52" s="83"/>
    </row>
    <row r="53" spans="1:15" ht="11.25" customHeight="1">
      <c r="A53" s="109"/>
      <c r="B53" s="78" t="str">
        <f>IF('ハイライト(2年Q毎)'!$D$1="日本語",VLOOKUP(10,Sheet3!$A:$C,2,FALSE),VLOOKUP(10,Sheet3!$A:$C,3,FALSE))</f>
        <v>営業利益</v>
      </c>
      <c r="C53" s="119">
        <v>1938</v>
      </c>
      <c r="D53" s="80">
        <v>3483</v>
      </c>
      <c r="E53" s="104" t="s">
        <v>13</v>
      </c>
      <c r="F53" s="104" t="s">
        <v>13</v>
      </c>
      <c r="G53" s="104" t="s">
        <v>13</v>
      </c>
      <c r="H53" s="104" t="s">
        <v>13</v>
      </c>
      <c r="I53" s="104" t="s">
        <v>13</v>
      </c>
      <c r="J53" s="104" t="s">
        <v>13</v>
      </c>
      <c r="K53" s="104" t="s">
        <v>13</v>
      </c>
      <c r="L53" s="104" t="s">
        <v>13</v>
      </c>
      <c r="M53" s="113" t="s">
        <v>13</v>
      </c>
      <c r="N53" s="113" t="s">
        <v>13</v>
      </c>
      <c r="O53" s="83"/>
    </row>
    <row r="54" spans="1:15" ht="11.25" customHeight="1">
      <c r="A54" s="39"/>
      <c r="B54" s="85" t="str">
        <f>IF('ハイライト(2年Q毎)'!$D$1="日本語",VLOOKUP(11,Sheet3!$A:$C,2,FALSE),VLOOKUP(11,Sheet3!$A:$C,3,FALSE))</f>
        <v>営業利益率</v>
      </c>
      <c r="C54" s="120">
        <v>9.7762717042586184E-2</v>
      </c>
      <c r="D54" s="87">
        <v>0.14459933589451757</v>
      </c>
      <c r="E54" s="105" t="s">
        <v>271</v>
      </c>
      <c r="F54" s="105" t="s">
        <v>271</v>
      </c>
      <c r="G54" s="105" t="s">
        <v>271</v>
      </c>
      <c r="H54" s="105" t="s">
        <v>271</v>
      </c>
      <c r="I54" s="105" t="s">
        <v>271</v>
      </c>
      <c r="J54" s="105" t="s">
        <v>271</v>
      </c>
      <c r="K54" s="105" t="s">
        <v>271</v>
      </c>
      <c r="L54" s="105" t="s">
        <v>271</v>
      </c>
      <c r="M54" s="114" t="s">
        <v>271</v>
      </c>
      <c r="N54" s="114" t="s">
        <v>271</v>
      </c>
      <c r="O54" s="83"/>
    </row>
    <row r="55" spans="1:15" ht="9.15" customHeight="1">
      <c r="A55" s="41"/>
      <c r="B55" s="46"/>
      <c r="C55" s="121"/>
      <c r="D55" s="122"/>
      <c r="E55" s="123"/>
      <c r="F55" s="123"/>
      <c r="G55" s="123"/>
      <c r="H55" s="123"/>
      <c r="I55" s="123"/>
      <c r="J55" s="123"/>
      <c r="K55" s="123"/>
      <c r="L55" s="123"/>
      <c r="M55" s="158"/>
      <c r="N55" s="123"/>
      <c r="O55" s="83"/>
    </row>
    <row r="56" spans="1:15" ht="15" customHeight="1">
      <c r="A56" s="124" t="s">
        <v>564</v>
      </c>
      <c r="B56" s="326" t="str">
        <f>IF('ハイライト(2年Q毎)'!$D$1="日本語",VLOOKUP(275,Sheet3!$A:$C,2,FALSE),VLOOKUP(275,Sheet3!$A:$C,3,FALSE))</f>
        <v>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v>
      </c>
      <c r="C56" s="326"/>
      <c r="D56" s="326"/>
      <c r="E56" s="326"/>
      <c r="F56" s="326"/>
      <c r="G56" s="326"/>
      <c r="H56" s="326"/>
      <c r="I56" s="326"/>
      <c r="J56" s="326"/>
      <c r="K56" s="326"/>
      <c r="L56" s="326"/>
      <c r="M56" s="326"/>
      <c r="N56" s="326"/>
      <c r="O56" s="83"/>
    </row>
    <row r="57" spans="1:15" ht="15" customHeight="1">
      <c r="A57" s="125"/>
      <c r="B57" s="326"/>
      <c r="C57" s="326"/>
      <c r="D57" s="326"/>
      <c r="E57" s="326"/>
      <c r="F57" s="326"/>
      <c r="G57" s="326"/>
      <c r="H57" s="326"/>
      <c r="I57" s="326"/>
      <c r="J57" s="326"/>
      <c r="K57" s="326"/>
      <c r="L57" s="326"/>
      <c r="M57" s="326"/>
      <c r="N57" s="326"/>
      <c r="O57" s="83"/>
    </row>
    <row r="58" spans="1:15" ht="11.25" customHeight="1">
      <c r="A58" s="41"/>
      <c r="B58" s="326"/>
      <c r="C58" s="326"/>
      <c r="D58" s="326"/>
      <c r="E58" s="326"/>
      <c r="F58" s="326"/>
      <c r="G58" s="326"/>
      <c r="H58" s="326"/>
      <c r="I58" s="326"/>
      <c r="J58" s="326"/>
      <c r="K58" s="326"/>
      <c r="L58" s="326"/>
      <c r="M58" s="326"/>
      <c r="N58" s="326"/>
      <c r="O58" s="83"/>
    </row>
    <row r="59" spans="1:15">
      <c r="A59" s="126" t="s">
        <v>270</v>
      </c>
      <c r="B59" s="56" t="str">
        <f>IF('ハイライト(2年Q毎)'!$D$1="日本語",VLOOKUP(8,Sheet3!$A:$C,2,FALSE),VLOOKUP(8,Sheet3!$A:$C,3,FALSE))</f>
        <v>主な指標等</v>
      </c>
      <c r="C59" s="45"/>
      <c r="D59" s="45"/>
      <c r="E59" s="45"/>
      <c r="F59" s="45"/>
      <c r="G59" s="45"/>
      <c r="H59" s="45"/>
      <c r="I59" s="45"/>
      <c r="J59" s="45"/>
      <c r="K59" s="45"/>
      <c r="L59" s="45"/>
      <c r="M59" s="160"/>
      <c r="N59" s="45"/>
      <c r="O59" s="83"/>
    </row>
    <row r="60" spans="1:15" ht="22.8">
      <c r="A60" s="127"/>
      <c r="B60" s="128"/>
      <c r="C60" s="65" t="str">
        <f>IF('ハイライト(2年Q毎)'!$D$1="日本語",VLOOKUP(244,Sheet3!$A:$C,2,FALSE),VLOOKUP(244,Sheet3!$A:$C,3,FALSE))</f>
        <v>2010年
3月期</v>
      </c>
      <c r="D60" s="129" t="str">
        <f>IF('ハイライト(2年Q毎)'!$D$1="日本語",VLOOKUP(245,Sheet3!$A:$C,2,FALSE),VLOOKUP(245,Sheet3!$A:$C,3,FALSE))</f>
        <v>2011年
3月期</v>
      </c>
      <c r="E60" s="65" t="str">
        <f>IF('ハイライト(2年Q毎)'!$D$1="日本語",VLOOKUP(246,Sheet3!$A:$C,2,FALSE),VLOOKUP(246,Sheet3!$A:$C,3,FALSE))</f>
        <v>2012年
3月期</v>
      </c>
      <c r="F60" s="129" t="str">
        <f>IF('ハイライト(2年Q毎)'!$D$1="日本語",VLOOKUP(247,Sheet3!$A:$C,2,FALSE),VLOOKUP(247,Sheet3!$A:$C,3,FALSE))</f>
        <v>2013年
3月期</v>
      </c>
      <c r="G60" s="65" t="str">
        <f>IF('ハイライト(2年Q毎)'!$D$1="日本語",VLOOKUP(248,Sheet3!$A:$C,2,FALSE),VLOOKUP(248,Sheet3!$A:$C,3,FALSE))</f>
        <v>2014年
3月期</v>
      </c>
      <c r="H60" s="64" t="str">
        <f>IF('ハイライト(2年Q毎)'!$D$1="日本語",VLOOKUP(249,Sheet3!$A:$C,2,FALSE),VLOOKUP(249,Sheet3!$A:$C,3,FALSE))</f>
        <v>2014年
12月期 *1</v>
      </c>
      <c r="I60" s="65" t="str">
        <f>IF('ハイライト(2年Q毎)'!$D$1="日本語",VLOOKUP(250,Sheet3!$A:$C,2,FALSE),VLOOKUP(250,Sheet3!$A:$C,3,FALSE))</f>
        <v>2015年
12月期</v>
      </c>
      <c r="J60" s="129" t="str">
        <f>IF('ハイライト(2年Q毎)'!$D$1="日本語",VLOOKUP(251,Sheet3!$A:$C,2,FALSE),VLOOKUP(251,Sheet3!$A:$C,3,FALSE))</f>
        <v>2016年
12月期</v>
      </c>
      <c r="K60" s="65" t="str">
        <f>IF('ハイライト(2年Q毎)'!$D$1="日本語",VLOOKUP(252,Sheet3!$A:$C,2,FALSE),VLOOKUP(252,Sheet3!$A:$C,3,FALSE))</f>
        <v>2017年
12月期</v>
      </c>
      <c r="L60" s="66" t="str">
        <f>IF('ハイライト(2年Q毎)'!$D$1="日本語",VLOOKUP(253,Sheet3!$A:$C,2,FALSE),VLOOKUP(253,Sheet3!$A:$C,3,FALSE))</f>
        <v>2018年
12月期</v>
      </c>
      <c r="M60" s="66" t="str">
        <f>IF('ハイライト(2年Q毎)'!$D$1="日本語",VLOOKUP(281,Sheet3!$A:$C,2,FALSE),VLOOKUP(281,Sheet3!$A:$C,3,FALSE))</f>
        <v>2019年
12月期</v>
      </c>
      <c r="N60" s="66" t="str">
        <f>IF('ハイライト(2年Q毎)'!$D$1="日本語",VLOOKUP(282,Sheet3!$A:$C,2,FALSE),VLOOKUP(282,Sheet3!$A:$C,3,FALSE))</f>
        <v>2020年
12月期</v>
      </c>
      <c r="O60" s="83"/>
    </row>
    <row r="61" spans="1:15" s="170" customFormat="1" ht="11.25" customHeight="1">
      <c r="A61" s="185" t="str">
        <f>IF('ハイライト(2年Q毎)'!$D$1="日本語",VLOOKUP(Sheet3!A277,Sheet3!$A:$C,2,FALSE),VLOOKUP(Sheet3!A277,Sheet3!$A:$C,3,FALSE))</f>
        <v>財務指標</v>
      </c>
      <c r="B61" s="143"/>
      <c r="C61" s="171"/>
      <c r="D61" s="67"/>
      <c r="E61" s="171"/>
      <c r="F61" s="67"/>
      <c r="G61" s="171"/>
      <c r="H61" s="67"/>
      <c r="I61" s="171"/>
      <c r="J61" s="67"/>
      <c r="K61" s="171"/>
      <c r="L61" s="172"/>
      <c r="M61" s="172"/>
      <c r="N61" s="172"/>
      <c r="O61" s="95"/>
    </row>
    <row r="62" spans="1:15" s="31" customFormat="1" ht="11.25" customHeight="1">
      <c r="A62" s="320" t="str">
        <f>IF('ハイライト(2年Q毎)'!$D$1="日本語",VLOOKUP(Sheet3!A278,Sheet3!$A:$C,2,FALSE),VLOOKUP(Sheet3!A278,Sheet3!$A:$C,3,FALSE))</f>
        <v>営業利益</v>
      </c>
      <c r="B62" s="321" t="e">
        <f>IF('ハイライト(2年Q毎)'!$D$1="日本語",VLOOKUP(Sheet3!B278,Sheet3!$A:$C,2,FALSE),VLOOKUP(Sheet3!B278,Sheet3!$A:$C,3,FALSE))</f>
        <v>#N/A</v>
      </c>
      <c r="C62" s="165">
        <v>43</v>
      </c>
      <c r="D62" s="186">
        <v>49</v>
      </c>
      <c r="E62" s="193">
        <f>E5</f>
        <v>19628</v>
      </c>
      <c r="F62" s="193">
        <f t="shared" ref="F62:N62" si="0">F5</f>
        <v>18663</v>
      </c>
      <c r="G62" s="193">
        <f t="shared" si="0"/>
        <v>26516</v>
      </c>
      <c r="H62" s="193">
        <f t="shared" si="0"/>
        <v>30466</v>
      </c>
      <c r="I62" s="193">
        <f t="shared" si="0"/>
        <v>27448</v>
      </c>
      <c r="J62" s="193">
        <f t="shared" si="0"/>
        <v>25472</v>
      </c>
      <c r="K62" s="193">
        <f t="shared" si="0"/>
        <v>19571</v>
      </c>
      <c r="L62" s="193">
        <f t="shared" si="0"/>
        <v>10515</v>
      </c>
      <c r="M62" s="193">
        <f t="shared" si="0"/>
        <v>10634</v>
      </c>
      <c r="N62" s="207">
        <f t="shared" si="0"/>
        <v>-3953</v>
      </c>
      <c r="O62" s="32"/>
    </row>
    <row r="63" spans="1:15" s="170" customFormat="1" ht="11.25" customHeight="1">
      <c r="A63" s="316" t="str">
        <f>IF('ハイライト(2年Q毎)'!$D$1="日本語",VLOOKUP(Sheet3!A279,Sheet3!$A:$C,2,FALSE),VLOOKUP(Sheet3!A279,Sheet3!$A:$C,3,FALSE))</f>
        <v>営業利益率</v>
      </c>
      <c r="B63" s="317" t="e">
        <f>IF('ハイライト(2年Q毎)'!$D$1="日本語",VLOOKUP(Sheet3!B279,Sheet3!$A:$C,2,FALSE),VLOOKUP(Sheet3!B279,Sheet3!$A:$C,3,FALSE))</f>
        <v>#N/A</v>
      </c>
      <c r="C63" s="116">
        <v>5357</v>
      </c>
      <c r="D63" s="144">
        <v>5604</v>
      </c>
      <c r="E63" s="194">
        <f>E6</f>
        <v>7.9000000000000001E-2</v>
      </c>
      <c r="F63" s="194">
        <f t="shared" ref="F63:N63" si="1">F6</f>
        <v>7.1999999999999995E-2</v>
      </c>
      <c r="G63" s="194">
        <f t="shared" si="1"/>
        <v>0.08</v>
      </c>
      <c r="H63" s="194">
        <f t="shared" si="1"/>
        <v>8.5999999999999993E-2</v>
      </c>
      <c r="I63" s="194">
        <f t="shared" si="1"/>
        <v>6.4000000000000001E-2</v>
      </c>
      <c r="J63" s="194">
        <f t="shared" si="1"/>
        <v>6.4000000000000001E-2</v>
      </c>
      <c r="K63" s="194">
        <f t="shared" si="1"/>
        <v>4.9000000000000002E-2</v>
      </c>
      <c r="L63" s="194">
        <f t="shared" si="1"/>
        <v>2.7194293724234604E-2</v>
      </c>
      <c r="M63" s="194">
        <f t="shared" si="1"/>
        <v>2.8128554424017987E-2</v>
      </c>
      <c r="N63" s="184">
        <f t="shared" si="1"/>
        <v>-1.2023091147987736E-2</v>
      </c>
      <c r="O63" s="95"/>
    </row>
    <row r="64" spans="1:15" s="31" customFormat="1" ht="11.25" customHeight="1">
      <c r="A64" s="322" t="str">
        <f>IF('ハイライト(2年Q毎)'!$D$1="日本語",VLOOKUP(Sheet3!A280,Sheet3!$A:$C,2,FALSE),VLOOKUP(Sheet3!A280,Sheet3!$A:$C,3,FALSE))</f>
        <v>ROA(総資産当期純利益率)</v>
      </c>
      <c r="B64" s="323" t="e">
        <f>IF('ハイライト(2年Q毎)'!$D$1="日本語",VLOOKUP(Sheet3!B280,Sheet3!$A:$C,2,FALSE),VLOOKUP(Sheet3!B280,Sheet3!$A:$C,3,FALSE))</f>
        <v>#N/A</v>
      </c>
      <c r="C64" s="148" t="s">
        <v>13</v>
      </c>
      <c r="D64" s="187" t="s">
        <v>13</v>
      </c>
      <c r="E64" s="149">
        <v>6.0999999999999999E-2</v>
      </c>
      <c r="F64" s="150">
        <v>0.06</v>
      </c>
      <c r="G64" s="149">
        <v>5.7000000000000002E-2</v>
      </c>
      <c r="H64" s="183">
        <v>6.6000000000000003E-2</v>
      </c>
      <c r="I64" s="151">
        <v>2.9000000000000001E-2</v>
      </c>
      <c r="J64" s="183">
        <v>4.4999999999999998E-2</v>
      </c>
      <c r="K64" s="151">
        <v>3.7999999999999999E-2</v>
      </c>
      <c r="L64" s="182">
        <v>-6.2E-2</v>
      </c>
      <c r="M64" s="182">
        <v>2.3E-2</v>
      </c>
      <c r="N64" s="182">
        <v>-0.05</v>
      </c>
      <c r="O64" s="32"/>
    </row>
    <row r="65" spans="1:15" ht="11.25" customHeight="1">
      <c r="A65" s="89" t="str">
        <f>IF('ハイライト(2年Q毎)'!$D$1="日本語",VLOOKUP(Sheet3!A281,Sheet3!$A:$C,2,FALSE),VLOOKUP(Sheet3!A281,Sheet3!$A:$C,3,FALSE))</f>
        <v>その他の指標</v>
      </c>
      <c r="B65" s="68"/>
      <c r="C65" s="70"/>
      <c r="D65" s="130"/>
      <c r="E65" s="70"/>
      <c r="F65" s="130"/>
      <c r="G65" s="70"/>
      <c r="H65" s="130"/>
      <c r="I65" s="70"/>
      <c r="J65" s="130"/>
      <c r="K65" s="70"/>
      <c r="L65" s="71"/>
      <c r="M65" s="71"/>
      <c r="N65" s="71"/>
      <c r="O65" s="83"/>
    </row>
    <row r="66" spans="1:15" s="94" customFormat="1" ht="11.25" customHeight="1">
      <c r="A66" s="318" t="str">
        <f>IF('ハイライト(2年Q毎)'!$D$1="日本語",VLOOKUP(Sheet3!A223,Sheet3!$A:$C,2,FALSE),VLOOKUP(Sheet3!A223,Sheet3!$A:$C,3,FALSE))</f>
        <v>1株当たり当期純利益</v>
      </c>
      <c r="B66" s="319"/>
      <c r="C66" s="131">
        <v>43.9</v>
      </c>
      <c r="D66" s="132">
        <v>58.26</v>
      </c>
      <c r="E66" s="131">
        <v>66.55</v>
      </c>
      <c r="F66" s="132">
        <v>72.650000000000006</v>
      </c>
      <c r="G66" s="131">
        <v>84.96</v>
      </c>
      <c r="H66" s="132">
        <v>117.4</v>
      </c>
      <c r="I66" s="131">
        <v>53.93</v>
      </c>
      <c r="J66" s="132">
        <v>82.01</v>
      </c>
      <c r="K66" s="131">
        <v>68.33</v>
      </c>
      <c r="L66" s="133">
        <v>-107.59</v>
      </c>
      <c r="M66" s="133">
        <v>37.909999999999997</v>
      </c>
      <c r="N66" s="133">
        <v>-88.17</v>
      </c>
      <c r="O66" s="93"/>
    </row>
    <row r="67" spans="1:15" ht="11.25" customHeight="1">
      <c r="A67" s="316" t="str">
        <f>IF('ハイライト(2年Q毎)'!$D$1="日本語",VLOOKUP(Sheet3!A224,Sheet3!$A:$C,2,FALSE),VLOOKUP(Sheet3!A224,Sheet3!$A:$C,3,FALSE))</f>
        <v>潜在株式調整後
1株当たり当期純利益</v>
      </c>
      <c r="B67" s="317"/>
      <c r="C67" s="134" t="s">
        <v>13</v>
      </c>
      <c r="D67" s="135" t="s">
        <v>13</v>
      </c>
      <c r="E67" s="134" t="s">
        <v>13</v>
      </c>
      <c r="F67" s="135" t="s">
        <v>13</v>
      </c>
      <c r="G67" s="134">
        <v>84.56</v>
      </c>
      <c r="H67" s="135">
        <v>110.91</v>
      </c>
      <c r="I67" s="134">
        <v>50.88</v>
      </c>
      <c r="J67" s="135">
        <v>77.41</v>
      </c>
      <c r="K67" s="134">
        <v>64.42</v>
      </c>
      <c r="L67" s="136" t="s">
        <v>13</v>
      </c>
      <c r="M67" s="136">
        <v>37.47</v>
      </c>
      <c r="N67" s="136" t="s">
        <v>553</v>
      </c>
      <c r="O67" s="83"/>
    </row>
    <row r="68" spans="1:15" ht="11.25" customHeight="1">
      <c r="A68" s="188"/>
      <c r="B68" s="189" t="str">
        <f>IF('ハイライト(2年Q毎)'!$D$1="日本語",VLOOKUP(Sheet3!A231,Sheet3!$A:$C,2,FALSE),VLOOKUP(Sheet3!A231,Sheet3!$A:$C,3,FALSE))</f>
        <v>1株当たり純資産</v>
      </c>
      <c r="C68" s="200"/>
      <c r="D68" s="201"/>
      <c r="E68" s="200">
        <v>569.39</v>
      </c>
      <c r="F68" s="201">
        <v>685.1</v>
      </c>
      <c r="G68" s="200">
        <v>834.68</v>
      </c>
      <c r="H68" s="201">
        <v>1058.94</v>
      </c>
      <c r="I68" s="200">
        <v>1045.02</v>
      </c>
      <c r="J68" s="201">
        <v>1053.28</v>
      </c>
      <c r="K68" s="200">
        <v>1051.45</v>
      </c>
      <c r="L68" s="202">
        <v>873.43</v>
      </c>
      <c r="M68" s="202">
        <v>830.4</v>
      </c>
      <c r="N68" s="202">
        <v>689.57</v>
      </c>
      <c r="O68" s="83"/>
    </row>
    <row r="69" spans="1:15" ht="11.25" customHeight="1">
      <c r="A69" s="316" t="str">
        <f>IF('ハイライト(2年Q毎)'!$D$1="日本語",VLOOKUP(Sheet3!A225,Sheet3!$A:$C,2,FALSE),VLOOKUP(Sheet3!A225,Sheet3!$A:$C,3,FALSE))</f>
        <v>ROE(自己資本当期純利益率)</v>
      </c>
      <c r="B69" s="317"/>
      <c r="C69" s="140">
        <v>8.8381667787464853</v>
      </c>
      <c r="D69" s="141">
        <v>11.091527779409278</v>
      </c>
      <c r="E69" s="140">
        <v>12.2</v>
      </c>
      <c r="F69" s="141">
        <v>11.6</v>
      </c>
      <c r="G69" s="140">
        <v>11.2</v>
      </c>
      <c r="H69" s="141">
        <v>12.4</v>
      </c>
      <c r="I69" s="140">
        <v>5.0999999999999996</v>
      </c>
      <c r="J69" s="141">
        <v>7.8</v>
      </c>
      <c r="K69" s="140">
        <v>6.5</v>
      </c>
      <c r="L69" s="142">
        <v>-11.2</v>
      </c>
      <c r="M69" s="142">
        <v>4.5</v>
      </c>
      <c r="N69" s="142">
        <v>-11.6</v>
      </c>
      <c r="O69" s="83"/>
    </row>
    <row r="70" spans="1:15" s="199" customFormat="1" ht="11.25" hidden="1" customHeight="1">
      <c r="A70" s="324" t="str">
        <f>IF('ハイライト(2年Q毎)'!$D$1="日本語",VLOOKUP(Sheet3!A226,Sheet3!$A:$C,2,FALSE),VLOOKUP(Sheet3!A226,Sheet3!$A:$C,3,FALSE))</f>
        <v>総資産当期純利益率</v>
      </c>
      <c r="B70" s="325"/>
      <c r="C70" s="195">
        <v>4.5999999999999996</v>
      </c>
      <c r="D70" s="196">
        <v>5.7</v>
      </c>
      <c r="E70" s="195">
        <v>6.1</v>
      </c>
      <c r="F70" s="196">
        <v>6</v>
      </c>
      <c r="G70" s="195">
        <v>5.7</v>
      </c>
      <c r="H70" s="196">
        <v>6.6</v>
      </c>
      <c r="I70" s="195">
        <v>2.9</v>
      </c>
      <c r="J70" s="196">
        <v>4.5</v>
      </c>
      <c r="K70" s="195">
        <v>3.8</v>
      </c>
      <c r="L70" s="197">
        <v>-6.2</v>
      </c>
      <c r="M70" s="197">
        <v>2.2999999999999998</v>
      </c>
      <c r="N70" s="197">
        <v>-5</v>
      </c>
      <c r="O70" s="198"/>
    </row>
    <row r="71" spans="1:15" s="199" customFormat="1" ht="11.25" hidden="1" customHeight="1">
      <c r="A71" s="324" t="str">
        <f>IF('ハイライト(2年Q毎)'!$D$1="日本語",VLOOKUP(Sheet3!A227,Sheet3!$A:$C,2,FALSE),VLOOKUP(Sheet3!A227,Sheet3!$A:$C,3,FALSE))</f>
        <v>総資産経常利益率</v>
      </c>
      <c r="B71" s="325"/>
      <c r="C71" s="195">
        <v>10.136432081031387</v>
      </c>
      <c r="D71" s="196">
        <v>10.098258769942982</v>
      </c>
      <c r="E71" s="195">
        <v>9.5</v>
      </c>
      <c r="F71" s="196">
        <v>9</v>
      </c>
      <c r="G71" s="195">
        <v>9.6</v>
      </c>
      <c r="H71" s="196">
        <v>10.199999999999999</v>
      </c>
      <c r="I71" s="195">
        <v>6.4</v>
      </c>
      <c r="J71" s="196">
        <v>6.8</v>
      </c>
      <c r="K71" s="195">
        <v>6.3</v>
      </c>
      <c r="L71" s="197">
        <v>2.7</v>
      </c>
      <c r="M71" s="197">
        <v>3.3</v>
      </c>
      <c r="N71" s="197">
        <v>3.3</v>
      </c>
      <c r="O71" s="198"/>
    </row>
    <row r="72" spans="1:15" s="199" customFormat="1" ht="11.25" hidden="1" customHeight="1">
      <c r="A72" s="324" t="str">
        <f>IF('ハイライト(2年Q毎)'!$D$1="日本語",VLOOKUP(Sheet3!A228,Sheet3!$A:$C,2,FALSE),VLOOKUP(Sheet3!A228,Sheet3!$A:$C,3,FALSE))</f>
        <v>売上高営業利益率</v>
      </c>
      <c r="B72" s="325"/>
      <c r="C72" s="195">
        <v>7.8354516704657815</v>
      </c>
      <c r="D72" s="196">
        <v>9.1666650090698969</v>
      </c>
      <c r="E72" s="195">
        <v>7.9</v>
      </c>
      <c r="F72" s="196">
        <v>7.2</v>
      </c>
      <c r="G72" s="195">
        <v>8</v>
      </c>
      <c r="H72" s="196">
        <v>8.6</v>
      </c>
      <c r="I72" s="195">
        <v>6.4</v>
      </c>
      <c r="J72" s="196">
        <v>6.4</v>
      </c>
      <c r="K72" s="195">
        <v>4.9000000000000004</v>
      </c>
      <c r="L72" s="197">
        <v>2.7</v>
      </c>
      <c r="M72" s="197">
        <v>2.8</v>
      </c>
      <c r="N72" s="197">
        <v>-1.2</v>
      </c>
      <c r="O72" s="198"/>
    </row>
    <row r="73" spans="1:15" ht="11.25" customHeight="1">
      <c r="A73" s="320" t="str">
        <f>IF('ハイライト(2年Q毎)'!$D$1="日本語",VLOOKUP(Sheet3!A230,Sheet3!$A:$C,2,FALSE),VLOOKUP(Sheet3!A230,Sheet3!$A:$C,3,FALSE))</f>
        <v>自己資本比率</v>
      </c>
      <c r="B73" s="321"/>
      <c r="C73" s="137">
        <v>53.939367578623873</v>
      </c>
      <c r="D73" s="138">
        <v>49.566271335614019</v>
      </c>
      <c r="E73" s="137">
        <v>50.84</v>
      </c>
      <c r="F73" s="138">
        <v>53.07</v>
      </c>
      <c r="G73" s="137">
        <v>49.9</v>
      </c>
      <c r="H73" s="138">
        <v>56.49</v>
      </c>
      <c r="I73" s="137">
        <v>57.8</v>
      </c>
      <c r="J73" s="138">
        <v>58.3</v>
      </c>
      <c r="K73" s="137">
        <v>57.3</v>
      </c>
      <c r="L73" s="139">
        <v>54.1</v>
      </c>
      <c r="M73" s="139">
        <v>48</v>
      </c>
      <c r="N73" s="139">
        <v>37.9</v>
      </c>
      <c r="O73" s="83"/>
    </row>
    <row r="74" spans="1:15" ht="11.25" customHeight="1">
      <c r="A74" s="316" t="str">
        <f>IF('ハイライト(2年Q毎)'!$D$1="日本語",VLOOKUP(Sheet3!A229,Sheet3!$A:$C,2,FALSE),VLOOKUP(Sheet3!A229,Sheet3!$A:$C,3,FALSE))</f>
        <v>株価収益率</v>
      </c>
      <c r="B74" s="317"/>
      <c r="C74" s="140">
        <v>20.8</v>
      </c>
      <c r="D74" s="141">
        <v>19.100000000000001</v>
      </c>
      <c r="E74" s="180" t="s">
        <v>554</v>
      </c>
      <c r="F74" s="181" t="s">
        <v>555</v>
      </c>
      <c r="G74" s="180" t="s">
        <v>556</v>
      </c>
      <c r="H74" s="181" t="s">
        <v>557</v>
      </c>
      <c r="I74" s="180" t="s">
        <v>558</v>
      </c>
      <c r="J74" s="181" t="s">
        <v>559</v>
      </c>
      <c r="K74" s="180" t="s">
        <v>560</v>
      </c>
      <c r="L74" s="161" t="s">
        <v>271</v>
      </c>
      <c r="M74" s="161" t="s">
        <v>561</v>
      </c>
      <c r="N74" s="161" t="s">
        <v>553</v>
      </c>
      <c r="O74" s="83"/>
    </row>
    <row r="75" spans="1:15" ht="11.25" hidden="1" customHeight="1">
      <c r="A75" s="320" t="str">
        <f>IF('ハイライト(2年Q毎)'!$D$1="日本語",VLOOKUP(Sheet3!A230,Sheet3!$A:$C,2,FALSE),VLOOKUP(Sheet3!A230,Sheet3!$A:$C,3,FALSE))</f>
        <v>自己資本比率</v>
      </c>
      <c r="B75" s="321"/>
      <c r="C75" s="137">
        <v>53.939367578623873</v>
      </c>
      <c r="D75" s="138">
        <v>49.566271335614019</v>
      </c>
      <c r="E75" s="137">
        <v>50.84</v>
      </c>
      <c r="F75" s="138">
        <v>53.07</v>
      </c>
      <c r="G75" s="137">
        <v>49.9</v>
      </c>
      <c r="H75" s="138">
        <v>56.49</v>
      </c>
      <c r="I75" s="137">
        <v>57.8</v>
      </c>
      <c r="J75" s="138">
        <v>58.3</v>
      </c>
      <c r="K75" s="137">
        <v>57.3</v>
      </c>
      <c r="L75" s="139">
        <v>54.1</v>
      </c>
      <c r="M75" s="139">
        <v>48</v>
      </c>
      <c r="N75" s="139">
        <v>37.9</v>
      </c>
      <c r="O75" s="83"/>
    </row>
    <row r="76" spans="1:15" ht="11.25" hidden="1" customHeight="1">
      <c r="A76" s="314"/>
      <c r="B76" s="315"/>
      <c r="C76" s="162"/>
      <c r="D76" s="163"/>
      <c r="E76" s="162"/>
      <c r="F76" s="163"/>
      <c r="G76" s="162"/>
      <c r="H76" s="163"/>
      <c r="I76" s="162"/>
      <c r="J76" s="163"/>
      <c r="K76" s="162"/>
      <c r="L76" s="164"/>
      <c r="M76" s="164"/>
      <c r="N76" s="164"/>
      <c r="O76" s="83"/>
    </row>
    <row r="77" spans="1:15" s="31" customFormat="1" ht="11.25" customHeight="1">
      <c r="A77" s="203" t="str">
        <f>IF('ハイライト(2年Q毎)'!$D$1="日本語",VLOOKUP(Sheet3!A232,Sheet3!$A:$C,2,FALSE),VLOOKUP(Sheet3!A232,Sheet3!$A:$C,3,FALSE))</f>
        <v>配当の状況</v>
      </c>
      <c r="B77" s="147"/>
      <c r="C77" s="204"/>
      <c r="D77" s="205"/>
      <c r="E77" s="204"/>
      <c r="F77" s="205"/>
      <c r="G77" s="204"/>
      <c r="H77" s="205"/>
      <c r="I77" s="204"/>
      <c r="J77" s="205"/>
      <c r="K77" s="204"/>
      <c r="L77" s="206"/>
      <c r="M77" s="206"/>
      <c r="N77" s="206"/>
      <c r="O77" s="32"/>
    </row>
    <row r="78" spans="1:15" s="170" customFormat="1" ht="11.25" customHeight="1">
      <c r="A78" s="316" t="str">
        <f>IF('ハイライト(2年Q毎)'!$D$1="日本語",VLOOKUP(Sheet3!A233,Sheet3!$A:$C,2,FALSE),VLOOKUP(Sheet3!A233,Sheet3!$A:$C,3,FALSE))</f>
        <v>年間配当金</v>
      </c>
      <c r="B78" s="317"/>
      <c r="C78" s="167">
        <v>10</v>
      </c>
      <c r="D78" s="168">
        <v>10</v>
      </c>
      <c r="E78" s="167">
        <v>12</v>
      </c>
      <c r="F78" s="168">
        <v>12</v>
      </c>
      <c r="G78" s="167">
        <v>17</v>
      </c>
      <c r="H78" s="168">
        <v>23.5</v>
      </c>
      <c r="I78" s="167">
        <v>23.5</v>
      </c>
      <c r="J78" s="168">
        <v>23.5</v>
      </c>
      <c r="K78" s="167">
        <v>23.5</v>
      </c>
      <c r="L78" s="169">
        <v>24</v>
      </c>
      <c r="M78" s="169">
        <v>30</v>
      </c>
      <c r="N78" s="169">
        <v>24</v>
      </c>
      <c r="O78" s="95"/>
    </row>
    <row r="79" spans="1:15" s="31" customFormat="1" ht="11.25" customHeight="1">
      <c r="A79" s="320" t="str">
        <f>IF('ハイライト(2年Q毎)'!$D$1="日本語",VLOOKUP(Sheet3!A234,Sheet3!$A:$C,2,FALSE),VLOOKUP(Sheet3!A234,Sheet3!$A:$C,3,FALSE))</f>
        <v>配当金総額（合計）</v>
      </c>
      <c r="B79" s="321"/>
      <c r="C79" s="115">
        <v>1896</v>
      </c>
      <c r="D79" s="157">
        <v>1896</v>
      </c>
      <c r="E79" s="115">
        <v>2275</v>
      </c>
      <c r="F79" s="157">
        <v>2275</v>
      </c>
      <c r="G79" s="115">
        <v>3227</v>
      </c>
      <c r="H79" s="157">
        <v>4460</v>
      </c>
      <c r="I79" s="115">
        <v>4460</v>
      </c>
      <c r="J79" s="157">
        <v>4460</v>
      </c>
      <c r="K79" s="115">
        <v>4460</v>
      </c>
      <c r="L79" s="156">
        <v>4528</v>
      </c>
      <c r="M79" s="156">
        <v>5555.1171539999996</v>
      </c>
      <c r="N79" s="156">
        <v>4393</v>
      </c>
      <c r="O79" s="32"/>
    </row>
    <row r="80" spans="1:15" s="170" customFormat="1" ht="11.25" customHeight="1">
      <c r="A80" s="316" t="str">
        <f>IF('ハイライト(2年Q毎)'!$D$1="日本語",VLOOKUP(Sheet3!A235,Sheet3!$A:$C,2,FALSE),VLOOKUP(Sheet3!A235,Sheet3!$A:$C,3,FALSE))</f>
        <v>配当性向（連結）</v>
      </c>
      <c r="B80" s="317"/>
      <c r="C80" s="140">
        <v>22.8</v>
      </c>
      <c r="D80" s="141">
        <v>17.2</v>
      </c>
      <c r="E80" s="140">
        <v>18</v>
      </c>
      <c r="F80" s="141">
        <v>16.5</v>
      </c>
      <c r="G80" s="140">
        <v>20</v>
      </c>
      <c r="H80" s="141">
        <v>20</v>
      </c>
      <c r="I80" s="140">
        <v>43.6</v>
      </c>
      <c r="J80" s="141">
        <v>28.7</v>
      </c>
      <c r="K80" s="140">
        <v>34.4</v>
      </c>
      <c r="L80" s="161" t="s">
        <v>271</v>
      </c>
      <c r="M80" s="161">
        <v>79.099999999999994</v>
      </c>
      <c r="N80" s="161" t="s">
        <v>553</v>
      </c>
      <c r="O80" s="95"/>
    </row>
    <row r="81" spans="1:15" s="31" customFormat="1" ht="11.25" customHeight="1">
      <c r="A81" s="322" t="str">
        <f>IF('ハイライト(2年Q毎)'!$D$1="日本語",VLOOKUP(Sheet3!A236,Sheet3!$A:$C,2,FALSE),VLOOKUP(Sheet3!A236,Sheet3!$A:$C,3,FALSE))</f>
        <v>純資産配当率（連結）</v>
      </c>
      <c r="B81" s="323"/>
      <c r="C81" s="137">
        <v>2</v>
      </c>
      <c r="D81" s="138">
        <v>1.9</v>
      </c>
      <c r="E81" s="137">
        <v>2.2000000000000002</v>
      </c>
      <c r="F81" s="138">
        <v>1.9</v>
      </c>
      <c r="G81" s="137">
        <v>2.2000000000000002</v>
      </c>
      <c r="H81" s="138">
        <v>2.5</v>
      </c>
      <c r="I81" s="137">
        <v>2.2000000000000002</v>
      </c>
      <c r="J81" s="138">
        <v>2.2000000000000002</v>
      </c>
      <c r="K81" s="137">
        <v>2.2000000000000002</v>
      </c>
      <c r="L81" s="139">
        <v>2.5</v>
      </c>
      <c r="M81" s="139">
        <v>3.5</v>
      </c>
      <c r="N81" s="139">
        <v>3.2</v>
      </c>
      <c r="O81" s="32"/>
    </row>
    <row r="82" spans="1:15" s="170" customFormat="1" ht="11.25" customHeight="1">
      <c r="A82" s="159" t="str">
        <f>IF('ハイライト(2年Q毎)'!$D$1="日本語",VLOOKUP(Sheet3!A284,Sheet3!$A:$C,2,FALSE),VLOOKUP(Sheet3!A284,Sheet3!$A:$C,3,FALSE))</f>
        <v>その他</v>
      </c>
      <c r="B82" s="143"/>
      <c r="C82" s="171"/>
      <c r="D82" s="67"/>
      <c r="E82" s="171"/>
      <c r="F82" s="67"/>
      <c r="G82" s="171"/>
      <c r="H82" s="67"/>
      <c r="I82" s="171"/>
      <c r="J82" s="67"/>
      <c r="K82" s="171"/>
      <c r="L82" s="172"/>
      <c r="M82" s="172"/>
      <c r="N82" s="172"/>
      <c r="O82" s="95"/>
    </row>
    <row r="83" spans="1:15" s="31" customFormat="1" ht="11.25" customHeight="1">
      <c r="A83" s="320" t="str">
        <f>IF('ハイライト(2年Q毎)'!$D$1="日本語",VLOOKUP(Sheet3!A238,Sheet3!$A:$C,2,FALSE),VLOOKUP(Sheet3!A238,Sheet3!$A:$C,3,FALSE))</f>
        <v>連結子会社数</v>
      </c>
      <c r="B83" s="321"/>
      <c r="C83" s="165">
        <v>43</v>
      </c>
      <c r="D83" s="160">
        <v>49</v>
      </c>
      <c r="E83" s="165">
        <v>51</v>
      </c>
      <c r="F83" s="160">
        <v>48</v>
      </c>
      <c r="G83" s="165">
        <v>50</v>
      </c>
      <c r="H83" s="160">
        <v>48</v>
      </c>
      <c r="I83" s="165">
        <v>46</v>
      </c>
      <c r="J83" s="160">
        <v>51</v>
      </c>
      <c r="K83" s="165">
        <v>54</v>
      </c>
      <c r="L83" s="166">
        <v>52</v>
      </c>
      <c r="M83" s="166">
        <v>56</v>
      </c>
      <c r="N83" s="166">
        <v>62</v>
      </c>
      <c r="O83" s="32"/>
    </row>
    <row r="84" spans="1:15" s="170" customFormat="1" ht="11.25" customHeight="1">
      <c r="A84" s="316" t="str">
        <f>IF('ハイライト(2年Q毎)'!$D$1="日本語",VLOOKUP(Sheet3!A239,Sheet3!$A:$C,2,FALSE),VLOOKUP(Sheet3!A239,Sheet3!$A:$C,3,FALSE))</f>
        <v>連結従業員数</v>
      </c>
      <c r="B84" s="317"/>
      <c r="C84" s="116">
        <v>5357</v>
      </c>
      <c r="D84" s="144">
        <v>5604</v>
      </c>
      <c r="E84" s="116">
        <v>5906</v>
      </c>
      <c r="F84" s="144">
        <v>5937</v>
      </c>
      <c r="G84" s="116">
        <v>6585</v>
      </c>
      <c r="H84" s="144">
        <v>7484</v>
      </c>
      <c r="I84" s="116">
        <v>7263</v>
      </c>
      <c r="J84" s="144">
        <v>7864</v>
      </c>
      <c r="K84" s="116">
        <v>8586</v>
      </c>
      <c r="L84" s="145">
        <v>8823</v>
      </c>
      <c r="M84" s="145">
        <v>9039</v>
      </c>
      <c r="N84" s="145">
        <v>8904</v>
      </c>
      <c r="O84" s="95"/>
    </row>
    <row r="85" spans="1:15" s="174" customFormat="1" ht="11.25" hidden="1" customHeight="1">
      <c r="A85" s="327" t="str">
        <f>IF('ハイライト(2年Q毎)'!$D$1="日本語",VLOOKUP(Sheet3!A240,Sheet3!$A:$C,2,FALSE),VLOOKUP(Sheet3!A240,Sheet3!$A:$C,3,FALSE))</f>
        <v>連結直営店舗数</v>
      </c>
      <c r="B85" s="328"/>
      <c r="C85" s="175" t="s">
        <v>13</v>
      </c>
      <c r="D85" s="176" t="s">
        <v>13</v>
      </c>
      <c r="E85" s="177">
        <v>159</v>
      </c>
      <c r="F85" s="178">
        <v>219</v>
      </c>
      <c r="G85" s="177">
        <v>318</v>
      </c>
      <c r="H85" s="178">
        <v>381</v>
      </c>
      <c r="I85" s="177">
        <v>444</v>
      </c>
      <c r="J85" s="178">
        <v>867</v>
      </c>
      <c r="K85" s="177">
        <v>876</v>
      </c>
      <c r="L85" s="179">
        <v>899</v>
      </c>
      <c r="M85" s="179">
        <v>989</v>
      </c>
      <c r="N85" s="179"/>
      <c r="O85" s="173"/>
    </row>
    <row r="86" spans="1:15" s="31" customFormat="1" ht="11.25" customHeight="1">
      <c r="A86" s="322" t="str">
        <f>IF('ハイライト(2年Q毎)'!$D$1="日本語",VLOOKUP(Sheet3!A241,Sheet3!$A:$C,2,FALSE),VLOOKUP(Sheet3!A241,Sheet3!$A:$C,3,FALSE))</f>
        <v>連結売上高DTC比率</v>
      </c>
      <c r="B86" s="323"/>
      <c r="C86" s="148" t="s">
        <v>13</v>
      </c>
      <c r="D86" s="51" t="s">
        <v>13</v>
      </c>
      <c r="E86" s="149">
        <v>4.1000000000000002E-2</v>
      </c>
      <c r="F86" s="150">
        <v>5.6000000000000001E-2</v>
      </c>
      <c r="G86" s="149">
        <v>7.3999999999999996E-2</v>
      </c>
      <c r="H86" s="155">
        <v>0.107</v>
      </c>
      <c r="I86" s="151">
        <v>0.13</v>
      </c>
      <c r="J86" s="155">
        <v>0.19500000000000001</v>
      </c>
      <c r="K86" s="151">
        <v>0.214</v>
      </c>
      <c r="L86" s="154">
        <v>0.25700000000000001</v>
      </c>
      <c r="M86" s="154">
        <v>0.30399999999999999</v>
      </c>
      <c r="N86" s="154">
        <v>0.33200000000000002</v>
      </c>
      <c r="O86" s="32"/>
    </row>
    <row r="87" spans="1:15" ht="11.25" customHeight="1">
      <c r="A87" s="83"/>
      <c r="B87" s="146"/>
      <c r="C87" s="46"/>
      <c r="D87" s="46"/>
      <c r="E87" s="152"/>
      <c r="F87" s="152"/>
      <c r="G87" s="152"/>
      <c r="H87" s="122"/>
      <c r="I87" s="122"/>
      <c r="J87" s="122"/>
      <c r="K87" s="122"/>
      <c r="L87" s="122"/>
      <c r="M87" s="122"/>
      <c r="N87" s="122"/>
      <c r="O87" s="83"/>
    </row>
    <row r="88" spans="1:15" ht="15" customHeight="1">
      <c r="A88" s="124" t="s">
        <v>565</v>
      </c>
      <c r="B88" s="326" t="str">
        <f>IF('ハイライト(2年Q毎)'!$D$1="日本語",VLOOKUP(270,Sheet3!$A:$C,2,FALSE),VLOOKUP(270,Sheet3!$A:$C,3,FALSE))</f>
        <v>2014年12月期は決算期変更の経過期間となることから株式会社アシックスおよび国内連結子会社は 2014年4月～12月の9ヶ月間、海外連結子会社は 2014年1月～12月の 12ヶ月間を連結対象期間としております。</v>
      </c>
      <c r="C88" s="326"/>
      <c r="D88" s="326"/>
      <c r="E88" s="326"/>
      <c r="F88" s="326"/>
      <c r="G88" s="326"/>
      <c r="H88" s="326"/>
      <c r="I88" s="326"/>
      <c r="J88" s="326"/>
      <c r="K88" s="326"/>
      <c r="L88" s="326"/>
      <c r="M88" s="326"/>
      <c r="N88" s="326"/>
      <c r="O88" s="83"/>
    </row>
    <row r="89" spans="1:15" ht="15" customHeight="1">
      <c r="A89" s="125"/>
      <c r="B89" s="326"/>
      <c r="C89" s="326"/>
      <c r="D89" s="326"/>
      <c r="E89" s="326"/>
      <c r="F89" s="326"/>
      <c r="G89" s="326"/>
      <c r="H89" s="326"/>
      <c r="I89" s="326"/>
      <c r="J89" s="326"/>
      <c r="K89" s="326"/>
      <c r="L89" s="326"/>
      <c r="M89" s="326"/>
      <c r="N89" s="326"/>
    </row>
    <row r="90" spans="1:15" ht="11.25" customHeight="1">
      <c r="A90" s="125"/>
      <c r="B90" s="125"/>
      <c r="C90" s="41"/>
      <c r="D90" s="41"/>
      <c r="E90" s="41"/>
      <c r="F90" s="41"/>
      <c r="G90" s="41"/>
      <c r="H90" s="41"/>
      <c r="I90" s="41"/>
      <c r="J90" s="41"/>
      <c r="K90" s="41"/>
      <c r="L90" s="41"/>
      <c r="M90" s="41"/>
      <c r="N90" s="41"/>
    </row>
    <row r="91" spans="1:15" ht="11.25" customHeight="1">
      <c r="A91" s="125"/>
      <c r="B91" s="125"/>
      <c r="C91" s="41"/>
      <c r="D91" s="41"/>
      <c r="E91" s="41"/>
      <c r="F91" s="41"/>
      <c r="G91" s="41"/>
      <c r="H91" s="41"/>
      <c r="I91" s="41"/>
      <c r="J91" s="41"/>
      <c r="K91" s="41"/>
      <c r="L91" s="41"/>
      <c r="M91" s="41"/>
      <c r="N91" s="41"/>
    </row>
    <row r="92" spans="1:15" ht="11.25" customHeight="1">
      <c r="A92" s="125"/>
      <c r="B92" s="125"/>
      <c r="C92" s="41"/>
      <c r="D92" s="41"/>
      <c r="E92" s="41"/>
      <c r="F92" s="41"/>
      <c r="G92" s="41"/>
      <c r="H92" s="41"/>
      <c r="I92" s="41"/>
      <c r="J92" s="41"/>
      <c r="K92" s="41"/>
      <c r="L92" s="41"/>
      <c r="M92" s="41"/>
      <c r="N92" s="41"/>
    </row>
    <row r="93" spans="1:15" ht="11.25" customHeight="1">
      <c r="A93" s="125"/>
      <c r="B93" s="125"/>
      <c r="C93" s="32"/>
      <c r="D93" s="32"/>
      <c r="E93" s="32"/>
      <c r="F93" s="32"/>
      <c r="G93" s="32"/>
      <c r="H93" s="32"/>
      <c r="I93" s="32"/>
      <c r="J93" s="32"/>
      <c r="K93" s="32"/>
      <c r="L93" s="32"/>
      <c r="M93" s="32"/>
      <c r="N93" s="32"/>
    </row>
    <row r="94" spans="1:15" ht="11.25" customHeight="1">
      <c r="A94" s="125"/>
      <c r="B94" s="125"/>
      <c r="C94" s="32"/>
      <c r="D94" s="32"/>
      <c r="E94" s="32"/>
      <c r="F94" s="32"/>
      <c r="G94" s="32"/>
      <c r="H94" s="32"/>
      <c r="I94" s="32"/>
      <c r="J94" s="32"/>
      <c r="K94" s="32"/>
      <c r="L94" s="32"/>
      <c r="M94" s="32"/>
      <c r="N94" s="32"/>
    </row>
    <row r="95" spans="1:15" ht="11.25" customHeight="1">
      <c r="A95" s="125"/>
      <c r="B95" s="125"/>
      <c r="C95" s="32"/>
      <c r="D95" s="32"/>
      <c r="E95" s="32"/>
      <c r="F95" s="32"/>
      <c r="G95" s="32"/>
      <c r="H95" s="32"/>
      <c r="I95" s="32"/>
      <c r="J95" s="32"/>
      <c r="K95" s="32"/>
      <c r="L95" s="32"/>
      <c r="M95" s="32"/>
      <c r="N95" s="32"/>
    </row>
    <row r="96" spans="1:15" ht="11.25" customHeight="1">
      <c r="A96" s="125"/>
      <c r="B96" s="125"/>
      <c r="C96" s="32"/>
      <c r="D96" s="32"/>
      <c r="E96" s="32"/>
      <c r="F96" s="32"/>
      <c r="G96" s="32"/>
      <c r="H96" s="32"/>
      <c r="I96" s="32"/>
      <c r="J96" s="32"/>
      <c r="K96" s="32"/>
      <c r="L96" s="32"/>
      <c r="M96" s="32"/>
      <c r="N96" s="32"/>
    </row>
    <row r="97" spans="1:14" ht="11.25" customHeight="1">
      <c r="A97" s="125"/>
      <c r="B97" s="125"/>
      <c r="C97" s="32"/>
      <c r="D97" s="32"/>
      <c r="E97" s="32"/>
      <c r="F97" s="32"/>
      <c r="G97" s="32"/>
      <c r="H97" s="32"/>
      <c r="I97" s="32"/>
      <c r="J97" s="32"/>
      <c r="K97" s="32"/>
      <c r="L97" s="32"/>
      <c r="M97" s="32"/>
      <c r="N97" s="32"/>
    </row>
    <row r="98" spans="1:14" ht="11.25" customHeight="1">
      <c r="A98" s="32"/>
      <c r="B98" s="125"/>
      <c r="C98" s="32"/>
      <c r="D98" s="32"/>
      <c r="E98" s="32"/>
      <c r="F98" s="32"/>
      <c r="G98" s="32"/>
      <c r="H98" s="32"/>
      <c r="I98" s="32"/>
      <c r="J98" s="32"/>
      <c r="K98" s="32"/>
      <c r="L98" s="32"/>
      <c r="M98" s="32"/>
      <c r="N98" s="32"/>
    </row>
    <row r="99" spans="1:14" ht="11.25" customHeight="1">
      <c r="A99" s="32"/>
      <c r="B99" s="32"/>
      <c r="C99" s="32"/>
      <c r="D99" s="32"/>
      <c r="E99" s="32"/>
      <c r="F99" s="32"/>
      <c r="G99" s="32"/>
      <c r="H99" s="32"/>
      <c r="I99" s="32"/>
      <c r="J99" s="32"/>
      <c r="K99" s="32"/>
      <c r="L99" s="32"/>
      <c r="M99" s="32"/>
      <c r="N99" s="32"/>
    </row>
    <row r="100" spans="1:14" ht="11.25" customHeight="1">
      <c r="A100" s="32"/>
      <c r="B100" s="32"/>
      <c r="C100" s="32"/>
      <c r="D100" s="32"/>
      <c r="E100" s="32"/>
      <c r="F100" s="32"/>
      <c r="G100" s="32"/>
      <c r="H100" s="32"/>
      <c r="I100" s="32"/>
      <c r="J100" s="32"/>
      <c r="K100" s="32"/>
      <c r="L100" s="32"/>
      <c r="M100" s="32"/>
      <c r="N100" s="32"/>
    </row>
    <row r="101" spans="1:14" ht="11.25" customHeight="1">
      <c r="A101" s="83"/>
      <c r="B101" s="83"/>
      <c r="C101" s="83"/>
      <c r="D101" s="83"/>
      <c r="E101" s="83"/>
      <c r="F101" s="83"/>
      <c r="G101" s="83"/>
      <c r="H101" s="83"/>
      <c r="I101" s="83"/>
      <c r="J101" s="83"/>
      <c r="K101" s="83"/>
      <c r="L101" s="83"/>
      <c r="M101" s="83"/>
      <c r="N101" s="83"/>
    </row>
    <row r="102" spans="1:14" ht="11.25" customHeight="1">
      <c r="A102" s="83"/>
      <c r="B102" s="83"/>
      <c r="C102" s="83"/>
      <c r="D102" s="83"/>
      <c r="E102" s="83"/>
      <c r="F102" s="83"/>
      <c r="G102" s="83"/>
      <c r="H102" s="83"/>
      <c r="I102" s="83"/>
      <c r="J102" s="83"/>
      <c r="K102" s="83"/>
      <c r="L102" s="83"/>
      <c r="M102" s="83"/>
      <c r="N102" s="83"/>
    </row>
    <row r="103" spans="1:14" ht="11.25" customHeight="1">
      <c r="A103" s="83"/>
      <c r="B103" s="83"/>
      <c r="C103" s="83"/>
      <c r="D103" s="83"/>
      <c r="E103" s="83"/>
      <c r="F103" s="83"/>
      <c r="G103" s="83"/>
      <c r="H103" s="83"/>
      <c r="I103" s="83"/>
      <c r="J103" s="83"/>
      <c r="K103" s="83"/>
      <c r="L103" s="83"/>
      <c r="M103" s="83"/>
      <c r="N103" s="83"/>
    </row>
    <row r="104" spans="1:14" ht="11.25" customHeight="1">
      <c r="A104" s="83"/>
      <c r="B104" s="83"/>
      <c r="C104" s="83"/>
      <c r="D104" s="83"/>
      <c r="E104" s="83"/>
      <c r="F104" s="83"/>
      <c r="G104" s="83"/>
      <c r="H104" s="83"/>
      <c r="I104" s="83"/>
      <c r="J104" s="83"/>
      <c r="K104" s="83"/>
      <c r="L104" s="83"/>
      <c r="M104" s="83"/>
      <c r="N104" s="83"/>
    </row>
    <row r="105" spans="1:14" ht="11.25" customHeight="1">
      <c r="A105" s="83"/>
      <c r="B105" s="83"/>
      <c r="C105" s="83"/>
      <c r="D105" s="83"/>
      <c r="E105" s="83"/>
      <c r="F105" s="83"/>
      <c r="G105" s="83"/>
      <c r="H105" s="83"/>
      <c r="I105" s="83"/>
      <c r="J105" s="83"/>
      <c r="K105" s="83"/>
      <c r="L105" s="83"/>
      <c r="M105" s="83"/>
      <c r="N105" s="83"/>
    </row>
    <row r="106" spans="1:14" ht="11.25" customHeight="1">
      <c r="A106" s="83"/>
      <c r="B106" s="83"/>
      <c r="C106" s="83"/>
      <c r="D106" s="83"/>
      <c r="E106" s="83"/>
      <c r="F106" s="83"/>
      <c r="G106" s="83"/>
      <c r="H106" s="83"/>
      <c r="I106" s="83"/>
      <c r="J106" s="83"/>
      <c r="K106" s="83"/>
      <c r="L106" s="83"/>
      <c r="M106" s="83"/>
      <c r="N106" s="83"/>
    </row>
    <row r="107" spans="1:14" ht="11.25" customHeight="1">
      <c r="A107" s="83"/>
      <c r="B107" s="83"/>
      <c r="C107" s="83"/>
      <c r="D107" s="83"/>
      <c r="E107" s="83"/>
      <c r="F107" s="83"/>
      <c r="G107" s="83"/>
      <c r="H107" s="83"/>
      <c r="I107" s="83"/>
      <c r="J107" s="83"/>
      <c r="K107" s="83"/>
      <c r="L107" s="83"/>
      <c r="M107" s="83"/>
      <c r="N107" s="83"/>
    </row>
    <row r="108" spans="1:14" ht="11.25" customHeight="1">
      <c r="A108" s="83"/>
      <c r="B108" s="83"/>
      <c r="C108" s="83"/>
      <c r="D108" s="83"/>
      <c r="E108" s="83"/>
      <c r="F108" s="83"/>
      <c r="G108" s="83"/>
      <c r="H108" s="83"/>
      <c r="I108" s="83"/>
      <c r="J108" s="83"/>
      <c r="K108" s="83"/>
      <c r="L108" s="83"/>
      <c r="M108" s="83"/>
      <c r="N108" s="83"/>
    </row>
    <row r="109" spans="1:14" ht="11.25" customHeight="1">
      <c r="A109" s="83"/>
      <c r="B109" s="83"/>
      <c r="C109" s="83"/>
      <c r="D109" s="83"/>
      <c r="E109" s="83"/>
      <c r="F109" s="83"/>
      <c r="G109" s="83"/>
      <c r="H109" s="83"/>
      <c r="I109" s="83"/>
      <c r="J109" s="83"/>
      <c r="K109" s="83"/>
      <c r="L109" s="83"/>
      <c r="M109" s="83"/>
      <c r="N109" s="83"/>
    </row>
    <row r="110" spans="1:14">
      <c r="A110" s="83"/>
      <c r="B110" s="83"/>
      <c r="C110" s="83"/>
      <c r="D110" s="83"/>
      <c r="E110" s="83"/>
      <c r="F110" s="83"/>
      <c r="G110" s="83"/>
      <c r="H110" s="83"/>
      <c r="I110" s="83"/>
      <c r="J110" s="83"/>
      <c r="K110" s="83"/>
      <c r="L110" s="83"/>
      <c r="M110" s="83"/>
      <c r="N110" s="83"/>
    </row>
    <row r="111" spans="1:14">
      <c r="A111" s="83"/>
      <c r="B111" s="83"/>
      <c r="C111" s="83"/>
      <c r="D111" s="83"/>
      <c r="E111" s="83"/>
      <c r="F111" s="83"/>
      <c r="G111" s="83"/>
      <c r="H111" s="83"/>
      <c r="I111" s="83"/>
      <c r="J111" s="83"/>
      <c r="K111" s="83"/>
      <c r="L111" s="83"/>
      <c r="M111" s="83"/>
      <c r="N111" s="83"/>
    </row>
    <row r="112" spans="1:14">
      <c r="A112" s="83"/>
      <c r="B112" s="83"/>
      <c r="C112" s="83"/>
      <c r="D112" s="83"/>
      <c r="E112" s="83"/>
      <c r="F112" s="83"/>
      <c r="G112" s="83"/>
      <c r="H112" s="83"/>
      <c r="I112" s="83"/>
      <c r="J112" s="83"/>
      <c r="K112" s="83"/>
      <c r="L112" s="83"/>
      <c r="M112" s="83"/>
      <c r="N112" s="83"/>
    </row>
    <row r="113" spans="1:14">
      <c r="A113" s="83"/>
      <c r="B113" s="83"/>
      <c r="C113" s="83"/>
      <c r="D113" s="83"/>
      <c r="E113" s="83"/>
      <c r="F113" s="83"/>
      <c r="G113" s="83"/>
      <c r="H113" s="83"/>
      <c r="I113" s="83"/>
      <c r="J113" s="83"/>
      <c r="K113" s="83"/>
      <c r="L113" s="83"/>
      <c r="M113" s="83"/>
      <c r="N113" s="83"/>
    </row>
    <row r="114" spans="1:14">
      <c r="A114" s="83"/>
      <c r="B114" s="83"/>
      <c r="C114" s="83"/>
      <c r="D114" s="83"/>
      <c r="E114" s="83"/>
      <c r="F114" s="83"/>
      <c r="G114" s="83"/>
      <c r="H114" s="83"/>
      <c r="I114" s="83"/>
      <c r="J114" s="83"/>
      <c r="K114" s="83"/>
      <c r="L114" s="83"/>
      <c r="M114" s="83"/>
      <c r="N114" s="83"/>
    </row>
    <row r="115" spans="1:14">
      <c r="A115" s="83"/>
      <c r="B115" s="83"/>
      <c r="C115" s="83"/>
      <c r="D115" s="83"/>
      <c r="E115" s="83"/>
      <c r="F115" s="83"/>
      <c r="G115" s="83"/>
      <c r="H115" s="83"/>
      <c r="I115" s="83"/>
      <c r="J115" s="83"/>
      <c r="K115" s="83"/>
      <c r="L115" s="83"/>
      <c r="M115" s="83"/>
      <c r="N115" s="83"/>
    </row>
    <row r="116" spans="1:14">
      <c r="A116" s="83"/>
      <c r="B116" s="83"/>
      <c r="C116" s="83"/>
      <c r="D116" s="83"/>
      <c r="E116" s="83"/>
      <c r="F116" s="83"/>
      <c r="G116" s="83"/>
      <c r="H116" s="83"/>
      <c r="I116" s="83"/>
      <c r="J116" s="83"/>
      <c r="K116" s="83"/>
      <c r="L116" s="83"/>
      <c r="M116" s="83"/>
      <c r="N116" s="83"/>
    </row>
    <row r="117" spans="1:14">
      <c r="A117" s="83"/>
      <c r="B117" s="83"/>
      <c r="C117" s="83"/>
      <c r="D117" s="83"/>
      <c r="E117" s="83"/>
      <c r="F117" s="83"/>
      <c r="G117" s="83"/>
      <c r="H117" s="83"/>
      <c r="I117" s="83"/>
      <c r="J117" s="83"/>
      <c r="K117" s="83"/>
      <c r="L117" s="83"/>
      <c r="M117" s="83"/>
      <c r="N117" s="83"/>
    </row>
    <row r="118" spans="1:14">
      <c r="A118" s="83"/>
      <c r="B118" s="83"/>
      <c r="C118" s="83"/>
      <c r="D118" s="83"/>
      <c r="E118" s="83"/>
      <c r="F118" s="83"/>
      <c r="G118" s="83"/>
      <c r="H118" s="83"/>
      <c r="I118" s="83"/>
      <c r="J118" s="83"/>
      <c r="K118" s="83"/>
      <c r="L118" s="83"/>
      <c r="M118" s="83"/>
      <c r="N118" s="83"/>
    </row>
    <row r="119" spans="1:14">
      <c r="A119" s="83"/>
      <c r="B119" s="83"/>
      <c r="C119" s="83"/>
      <c r="D119" s="83"/>
      <c r="E119" s="83"/>
      <c r="F119" s="83"/>
      <c r="G119" s="83"/>
      <c r="H119" s="83"/>
      <c r="I119" s="83"/>
      <c r="J119" s="83"/>
      <c r="K119" s="83"/>
      <c r="L119" s="83"/>
      <c r="M119" s="83"/>
      <c r="N119" s="83"/>
    </row>
    <row r="120" spans="1:14">
      <c r="A120" s="83"/>
      <c r="B120" s="83"/>
      <c r="C120" s="83"/>
      <c r="D120" s="83"/>
      <c r="E120" s="83"/>
      <c r="F120" s="83"/>
      <c r="G120" s="83"/>
      <c r="H120" s="83"/>
      <c r="I120" s="83"/>
      <c r="J120" s="83"/>
      <c r="K120" s="83"/>
      <c r="L120" s="83"/>
      <c r="M120" s="83"/>
      <c r="N120" s="83"/>
    </row>
    <row r="121" spans="1:14">
      <c r="A121" s="83"/>
      <c r="B121" s="83"/>
      <c r="C121" s="83"/>
      <c r="D121" s="83"/>
      <c r="E121" s="83"/>
      <c r="F121" s="83"/>
      <c r="G121" s="83"/>
      <c r="H121" s="83"/>
      <c r="I121" s="83"/>
      <c r="J121" s="83"/>
      <c r="K121" s="83"/>
      <c r="L121" s="83"/>
      <c r="M121" s="83"/>
      <c r="N121" s="83"/>
    </row>
    <row r="122" spans="1:14">
      <c r="A122" s="83"/>
      <c r="B122" s="83"/>
      <c r="C122" s="83"/>
      <c r="D122" s="83"/>
      <c r="E122" s="83"/>
      <c r="F122" s="83"/>
      <c r="G122" s="83"/>
      <c r="H122" s="83"/>
      <c r="I122" s="83"/>
      <c r="J122" s="83"/>
      <c r="K122" s="83"/>
      <c r="L122" s="83"/>
      <c r="M122" s="83"/>
      <c r="N122" s="83"/>
    </row>
    <row r="123" spans="1:14">
      <c r="A123" s="83"/>
      <c r="B123" s="83"/>
      <c r="C123" s="83"/>
      <c r="D123" s="83"/>
      <c r="E123" s="83"/>
      <c r="F123" s="83"/>
      <c r="G123" s="83"/>
      <c r="H123" s="83"/>
      <c r="I123" s="83"/>
      <c r="J123" s="83"/>
      <c r="K123" s="83"/>
      <c r="L123" s="83"/>
      <c r="M123" s="83"/>
      <c r="N123" s="83"/>
    </row>
    <row r="124" spans="1:14">
      <c r="A124" s="83"/>
      <c r="B124" s="83"/>
      <c r="C124" s="83"/>
      <c r="D124" s="83"/>
      <c r="E124" s="83"/>
      <c r="F124" s="83"/>
      <c r="G124" s="83"/>
      <c r="H124" s="83"/>
      <c r="I124" s="83"/>
      <c r="J124" s="83"/>
      <c r="K124" s="83"/>
      <c r="L124" s="83"/>
      <c r="M124" s="83"/>
      <c r="N124" s="83"/>
    </row>
    <row r="125" spans="1:14">
      <c r="A125" s="83"/>
      <c r="B125" s="83"/>
      <c r="C125" s="83"/>
      <c r="D125" s="83"/>
      <c r="E125" s="83"/>
      <c r="F125" s="83"/>
      <c r="G125" s="83"/>
      <c r="H125" s="83"/>
      <c r="I125" s="83"/>
      <c r="J125" s="83"/>
      <c r="K125" s="83"/>
      <c r="L125" s="83"/>
      <c r="M125" s="83"/>
      <c r="N125" s="83"/>
    </row>
    <row r="126" spans="1:14">
      <c r="A126" s="83"/>
      <c r="B126" s="83"/>
      <c r="C126" s="83"/>
      <c r="D126" s="83"/>
      <c r="E126" s="83"/>
      <c r="F126" s="83"/>
      <c r="G126" s="83"/>
      <c r="H126" s="83"/>
      <c r="I126" s="83"/>
      <c r="J126" s="83"/>
      <c r="K126" s="83"/>
      <c r="L126" s="83"/>
      <c r="M126" s="83"/>
      <c r="N126" s="83"/>
    </row>
    <row r="127" spans="1:14">
      <c r="A127" s="83"/>
      <c r="B127" s="83"/>
      <c r="C127" s="83"/>
      <c r="D127" s="83"/>
      <c r="E127" s="83"/>
      <c r="F127" s="83"/>
      <c r="G127" s="83"/>
      <c r="H127" s="83"/>
      <c r="I127" s="83"/>
      <c r="J127" s="83"/>
      <c r="K127" s="83"/>
      <c r="L127" s="83"/>
      <c r="M127" s="83"/>
      <c r="N127" s="83"/>
    </row>
    <row r="128" spans="1:14">
      <c r="A128" s="83"/>
      <c r="B128" s="83"/>
      <c r="C128" s="83"/>
      <c r="D128" s="83"/>
      <c r="E128" s="83"/>
      <c r="F128" s="83"/>
      <c r="G128" s="83"/>
      <c r="H128" s="83"/>
      <c r="I128" s="83"/>
      <c r="J128" s="83"/>
      <c r="K128" s="83"/>
      <c r="L128" s="83"/>
      <c r="M128" s="83"/>
      <c r="N128" s="83"/>
    </row>
    <row r="129" spans="1:14">
      <c r="A129" s="83"/>
      <c r="B129" s="83"/>
      <c r="C129" s="83"/>
      <c r="D129" s="83"/>
      <c r="E129" s="83"/>
      <c r="F129" s="83"/>
      <c r="G129" s="83"/>
      <c r="H129" s="83"/>
      <c r="I129" s="83"/>
      <c r="J129" s="83"/>
      <c r="K129" s="83"/>
      <c r="L129" s="83"/>
      <c r="M129" s="83"/>
      <c r="N129" s="83"/>
    </row>
    <row r="130" spans="1:14">
      <c r="A130" s="83"/>
      <c r="B130" s="83"/>
      <c r="C130" s="83"/>
      <c r="D130" s="83"/>
      <c r="E130" s="83"/>
      <c r="F130" s="83"/>
      <c r="G130" s="83"/>
      <c r="H130" s="83"/>
      <c r="I130" s="83"/>
      <c r="J130" s="83"/>
      <c r="K130" s="83"/>
      <c r="L130" s="83"/>
      <c r="M130" s="83"/>
      <c r="N130" s="83"/>
    </row>
    <row r="131" spans="1:14">
      <c r="A131" s="83"/>
      <c r="B131" s="83"/>
      <c r="C131" s="83"/>
      <c r="D131" s="83"/>
      <c r="E131" s="83"/>
      <c r="F131" s="83"/>
      <c r="G131" s="83"/>
      <c r="H131" s="83"/>
      <c r="I131" s="83"/>
      <c r="J131" s="83"/>
      <c r="K131" s="83"/>
      <c r="L131" s="83"/>
      <c r="M131" s="83"/>
      <c r="N131" s="83"/>
    </row>
    <row r="132" spans="1:14">
      <c r="A132" s="83"/>
      <c r="B132" s="83"/>
      <c r="C132" s="83"/>
      <c r="D132" s="83"/>
      <c r="E132" s="83"/>
      <c r="F132" s="83"/>
      <c r="G132" s="83"/>
      <c r="H132" s="83"/>
      <c r="I132" s="83"/>
      <c r="J132" s="83"/>
      <c r="K132" s="83"/>
      <c r="L132" s="83"/>
      <c r="M132" s="83"/>
      <c r="N132" s="83"/>
    </row>
    <row r="133" spans="1:14">
      <c r="A133" s="83"/>
      <c r="B133" s="83"/>
      <c r="C133" s="83"/>
      <c r="D133" s="83"/>
      <c r="E133" s="83"/>
      <c r="F133" s="83"/>
      <c r="G133" s="83"/>
      <c r="H133" s="83"/>
      <c r="I133" s="83"/>
      <c r="J133" s="83"/>
      <c r="K133" s="83"/>
      <c r="L133" s="83"/>
      <c r="M133" s="83"/>
      <c r="N133" s="83"/>
    </row>
    <row r="134" spans="1:14">
      <c r="A134" s="83"/>
      <c r="B134" s="83"/>
      <c r="C134" s="83"/>
      <c r="D134" s="83"/>
      <c r="E134" s="83"/>
      <c r="F134" s="83"/>
      <c r="G134" s="83"/>
      <c r="H134" s="83"/>
      <c r="I134" s="83"/>
      <c r="J134" s="83"/>
      <c r="K134" s="83"/>
      <c r="L134" s="83"/>
      <c r="M134" s="83"/>
      <c r="N134" s="83"/>
    </row>
    <row r="135" spans="1:14">
      <c r="A135" s="83"/>
      <c r="B135" s="83"/>
      <c r="C135" s="83"/>
      <c r="D135" s="83"/>
      <c r="E135" s="83"/>
      <c r="F135" s="83"/>
      <c r="G135" s="83"/>
      <c r="H135" s="83"/>
      <c r="I135" s="83"/>
      <c r="J135" s="83"/>
      <c r="K135" s="83"/>
      <c r="L135" s="83"/>
      <c r="M135" s="83"/>
      <c r="N135" s="83"/>
    </row>
    <row r="136" spans="1:14">
      <c r="A136" s="83"/>
      <c r="B136" s="83"/>
      <c r="C136" s="83"/>
      <c r="D136" s="83"/>
      <c r="E136" s="83"/>
      <c r="F136" s="83"/>
      <c r="G136" s="83"/>
      <c r="H136" s="83"/>
      <c r="I136" s="83"/>
      <c r="J136" s="83"/>
      <c r="K136" s="83"/>
      <c r="L136" s="83"/>
      <c r="M136" s="83"/>
      <c r="N136" s="83"/>
    </row>
    <row r="137" spans="1:14">
      <c r="A137" s="83"/>
      <c r="B137" s="83"/>
      <c r="C137" s="83"/>
      <c r="D137" s="83"/>
      <c r="E137" s="83"/>
      <c r="F137" s="83"/>
      <c r="G137" s="83"/>
      <c r="H137" s="83"/>
      <c r="I137" s="83"/>
      <c r="J137" s="83"/>
      <c r="K137" s="83"/>
      <c r="L137" s="83"/>
      <c r="M137" s="83"/>
      <c r="N137" s="83"/>
    </row>
    <row r="138" spans="1:14">
      <c r="A138" s="83"/>
      <c r="B138" s="83"/>
      <c r="C138" s="83"/>
      <c r="D138" s="83"/>
      <c r="E138" s="83"/>
      <c r="F138" s="83"/>
      <c r="G138" s="83"/>
      <c r="H138" s="83"/>
      <c r="I138" s="83"/>
      <c r="J138" s="83"/>
      <c r="K138" s="83"/>
      <c r="L138" s="83"/>
      <c r="M138" s="83"/>
      <c r="N138" s="83"/>
    </row>
    <row r="139" spans="1:14">
      <c r="A139" s="83"/>
      <c r="B139" s="83"/>
      <c r="C139" s="83"/>
      <c r="D139" s="83"/>
      <c r="E139" s="83"/>
      <c r="F139" s="83"/>
      <c r="G139" s="83"/>
      <c r="H139" s="83"/>
      <c r="I139" s="83"/>
      <c r="J139" s="83"/>
      <c r="K139" s="83"/>
      <c r="L139" s="83"/>
      <c r="M139" s="83"/>
      <c r="N139" s="83"/>
    </row>
    <row r="140" spans="1:14">
      <c r="A140" s="83"/>
      <c r="B140" s="83"/>
      <c r="C140" s="83"/>
      <c r="D140" s="83"/>
      <c r="E140" s="83"/>
      <c r="F140" s="83"/>
      <c r="G140" s="83"/>
      <c r="H140" s="83"/>
      <c r="I140" s="83"/>
      <c r="J140" s="83"/>
      <c r="K140" s="83"/>
      <c r="L140" s="83"/>
      <c r="M140" s="83"/>
      <c r="N140" s="83"/>
    </row>
    <row r="141" spans="1:14">
      <c r="A141" s="83"/>
      <c r="B141" s="83"/>
      <c r="C141" s="83"/>
      <c r="D141" s="83"/>
      <c r="E141" s="83"/>
      <c r="F141" s="83"/>
      <c r="G141" s="83"/>
      <c r="H141" s="83"/>
      <c r="I141" s="83"/>
      <c r="J141" s="83"/>
      <c r="K141" s="83"/>
      <c r="L141" s="83"/>
      <c r="M141" s="83"/>
      <c r="N141" s="83"/>
    </row>
    <row r="142" spans="1:14">
      <c r="A142" s="83"/>
      <c r="B142" s="83"/>
      <c r="C142" s="83"/>
      <c r="D142" s="83"/>
      <c r="E142" s="83"/>
      <c r="F142" s="83"/>
      <c r="G142" s="83"/>
      <c r="H142" s="83"/>
      <c r="I142" s="83"/>
      <c r="J142" s="83"/>
      <c r="K142" s="83"/>
      <c r="L142" s="83"/>
      <c r="M142" s="83"/>
      <c r="N142" s="83"/>
    </row>
    <row r="143" spans="1:14">
      <c r="A143" s="83"/>
      <c r="B143" s="83"/>
      <c r="C143" s="83"/>
      <c r="D143" s="83"/>
      <c r="E143" s="83"/>
      <c r="F143" s="83"/>
      <c r="G143" s="83"/>
      <c r="H143" s="83"/>
      <c r="I143" s="83"/>
      <c r="J143" s="83"/>
      <c r="K143" s="83"/>
      <c r="L143" s="83"/>
      <c r="M143" s="83"/>
      <c r="N143" s="83"/>
    </row>
    <row r="144" spans="1:14">
      <c r="A144" s="83"/>
      <c r="B144" s="83"/>
      <c r="C144" s="83"/>
      <c r="D144" s="83"/>
      <c r="E144" s="83"/>
      <c r="F144" s="83"/>
      <c r="G144" s="83"/>
      <c r="H144" s="83"/>
      <c r="I144" s="83"/>
      <c r="J144" s="83"/>
      <c r="K144" s="83"/>
      <c r="L144" s="83"/>
      <c r="M144" s="83"/>
      <c r="N144" s="83"/>
    </row>
    <row r="145" spans="1:14">
      <c r="A145" s="83"/>
      <c r="B145" s="83"/>
      <c r="C145" s="83"/>
      <c r="D145" s="83"/>
      <c r="E145" s="83"/>
      <c r="F145" s="83"/>
      <c r="G145" s="83"/>
      <c r="H145" s="83"/>
      <c r="I145" s="83"/>
      <c r="J145" s="83"/>
      <c r="K145" s="83"/>
      <c r="L145" s="83"/>
      <c r="M145" s="83"/>
      <c r="N145" s="83"/>
    </row>
    <row r="146" spans="1:14">
      <c r="M146" s="83"/>
      <c r="N146" s="83"/>
    </row>
    <row r="147" spans="1:14">
      <c r="M147" s="83"/>
      <c r="N147" s="83"/>
    </row>
    <row r="148" spans="1:14">
      <c r="M148" s="83"/>
      <c r="N148" s="83"/>
    </row>
    <row r="149" spans="1:14">
      <c r="M149" s="83"/>
      <c r="N149" s="83"/>
    </row>
    <row r="150" spans="1:14">
      <c r="M150" s="83"/>
      <c r="N150" s="83"/>
    </row>
    <row r="151" spans="1:14">
      <c r="M151" s="83"/>
      <c r="N151" s="83"/>
    </row>
    <row r="152" spans="1:14">
      <c r="M152" s="83"/>
      <c r="N152" s="83"/>
    </row>
    <row r="153" spans="1:14">
      <c r="M153" s="83"/>
      <c r="N153" s="83"/>
    </row>
    <row r="154" spans="1:14">
      <c r="M154" s="83"/>
      <c r="N154" s="83"/>
    </row>
    <row r="155" spans="1:14">
      <c r="M155" s="83"/>
      <c r="N155" s="83"/>
    </row>
    <row r="156" spans="1:14">
      <c r="M156" s="83"/>
      <c r="N156" s="83"/>
    </row>
    <row r="157" spans="1:14">
      <c r="M157" s="83"/>
      <c r="N157" s="83"/>
    </row>
    <row r="158" spans="1:14">
      <c r="M158" s="83"/>
      <c r="N158" s="83"/>
    </row>
    <row r="159" spans="1:14">
      <c r="M159" s="83"/>
      <c r="N159" s="83"/>
    </row>
    <row r="160" spans="1:14">
      <c r="M160" s="83"/>
      <c r="N160" s="83"/>
    </row>
    <row r="161" spans="13:14">
      <c r="M161" s="83"/>
      <c r="N161" s="83"/>
    </row>
    <row r="162" spans="13:14">
      <c r="M162" s="83"/>
      <c r="N162" s="83"/>
    </row>
    <row r="163" spans="13:14">
      <c r="M163" s="83"/>
      <c r="N163" s="83"/>
    </row>
    <row r="164" spans="13:14">
      <c r="M164" s="83"/>
      <c r="N164" s="83"/>
    </row>
    <row r="165" spans="13:14">
      <c r="M165" s="83"/>
      <c r="N165" s="83"/>
    </row>
    <row r="166" spans="13:14">
      <c r="M166" s="83"/>
      <c r="N166" s="83"/>
    </row>
  </sheetData>
  <mergeCells count="24">
    <mergeCell ref="B88:N89"/>
    <mergeCell ref="A79:B79"/>
    <mergeCell ref="A80:B80"/>
    <mergeCell ref="A81:B81"/>
    <mergeCell ref="A83:B83"/>
    <mergeCell ref="A84:B84"/>
    <mergeCell ref="A85:B85"/>
    <mergeCell ref="A86:B86"/>
    <mergeCell ref="A2:B2"/>
    <mergeCell ref="A76:B76"/>
    <mergeCell ref="A78:B78"/>
    <mergeCell ref="A66:B66"/>
    <mergeCell ref="A67:B67"/>
    <mergeCell ref="A62:B62"/>
    <mergeCell ref="A63:B63"/>
    <mergeCell ref="A64:B64"/>
    <mergeCell ref="A73:B73"/>
    <mergeCell ref="A69:B69"/>
    <mergeCell ref="A70:B70"/>
    <mergeCell ref="B56:N58"/>
    <mergeCell ref="A71:B71"/>
    <mergeCell ref="A72:B72"/>
    <mergeCell ref="A74:B74"/>
    <mergeCell ref="A75:B75"/>
  </mergeCells>
  <phoneticPr fontId="1"/>
  <printOptions horizontalCentered="1"/>
  <pageMargins left="0.19685039370078741" right="0.19685039370078741" top="0.74803149606299213" bottom="0" header="0.31496062992125984" footer="0"/>
  <pageSetup paperSize="9" scale="82" orientation="portrait" r:id="rId1"/>
  <headerFooter>
    <oddHeader>&amp;L&amp;G&amp;C&amp;G&amp;R&amp;G</oddHeader>
  </headerFooter>
  <rowBreaks count="1" manualBreakCount="1">
    <brk id="8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opLeftCell="A271" zoomScale="130" zoomScaleNormal="130" workbookViewId="0">
      <selection activeCell="C276" sqref="C276"/>
    </sheetView>
  </sheetViews>
  <sheetFormatPr defaultColWidth="8.77734375" defaultRowHeight="9.6"/>
  <cols>
    <col min="1" max="1" width="8.77734375" style="15"/>
    <col min="2" max="2" width="42" style="15" customWidth="1"/>
    <col min="3" max="3" width="35" style="28" customWidth="1"/>
    <col min="4" max="5" width="8.77734375" style="15"/>
    <col min="6" max="6" width="11.77734375" style="15" bestFit="1" customWidth="1"/>
    <col min="7" max="16384" width="8.77734375" style="15"/>
  </cols>
  <sheetData>
    <row r="1" spans="1:16">
      <c r="A1" s="1"/>
      <c r="B1" s="1" t="s">
        <v>282</v>
      </c>
      <c r="C1" s="2" t="s">
        <v>14</v>
      </c>
      <c r="D1" s="1"/>
      <c r="E1" s="1"/>
      <c r="F1" s="1" t="s">
        <v>283</v>
      </c>
      <c r="G1" s="1"/>
      <c r="I1" s="16"/>
      <c r="J1" s="16"/>
      <c r="K1" s="16"/>
      <c r="L1" s="16"/>
      <c r="M1" s="16"/>
      <c r="N1" s="16"/>
    </row>
    <row r="2" spans="1:16">
      <c r="A2" s="1">
        <v>1</v>
      </c>
      <c r="B2" s="6" t="s">
        <v>284</v>
      </c>
      <c r="C2" s="6" t="s">
        <v>244</v>
      </c>
      <c r="D2" s="1"/>
      <c r="E2" s="1"/>
      <c r="F2" s="17"/>
      <c r="G2" s="1"/>
      <c r="H2" s="6"/>
      <c r="I2" s="18"/>
      <c r="J2" s="331" t="s">
        <v>576</v>
      </c>
      <c r="K2" s="331"/>
      <c r="L2" s="331"/>
      <c r="M2" s="19"/>
      <c r="N2" s="16"/>
    </row>
    <row r="3" spans="1:16">
      <c r="A3" s="1">
        <v>2</v>
      </c>
      <c r="B3" s="6" t="s">
        <v>285</v>
      </c>
      <c r="C3" s="6" t="s">
        <v>245</v>
      </c>
      <c r="D3" s="1"/>
      <c r="E3" s="1">
        <v>2</v>
      </c>
      <c r="F3" s="17" t="s">
        <v>287</v>
      </c>
      <c r="G3" s="1" t="s">
        <v>280</v>
      </c>
      <c r="H3" s="6"/>
      <c r="I3" s="18"/>
      <c r="J3" s="332" t="s">
        <v>577</v>
      </c>
      <c r="K3" s="332"/>
      <c r="L3" s="332"/>
      <c r="M3" s="18"/>
      <c r="N3" s="18"/>
    </row>
    <row r="4" spans="1:16">
      <c r="A4" s="1">
        <v>3</v>
      </c>
      <c r="B4" s="20" t="s">
        <v>286</v>
      </c>
      <c r="C4" s="7" t="s">
        <v>246</v>
      </c>
      <c r="D4" s="1"/>
      <c r="E4" s="1">
        <v>3</v>
      </c>
      <c r="F4" s="17" t="s">
        <v>566</v>
      </c>
      <c r="G4" s="1" t="s">
        <v>567</v>
      </c>
      <c r="I4" s="16"/>
      <c r="J4" s="21"/>
      <c r="K4" s="21"/>
      <c r="L4" s="21"/>
      <c r="M4" s="21"/>
      <c r="N4" s="16"/>
    </row>
    <row r="5" spans="1:16">
      <c r="A5" s="1">
        <v>4</v>
      </c>
      <c r="B5" s="2" t="s">
        <v>288</v>
      </c>
      <c r="C5" s="2" t="s">
        <v>243</v>
      </c>
      <c r="D5" s="22"/>
      <c r="E5" s="22"/>
      <c r="F5" s="1"/>
      <c r="G5" s="1"/>
      <c r="I5" s="16"/>
      <c r="J5" s="21"/>
      <c r="K5" s="21"/>
      <c r="L5" s="21"/>
      <c r="M5" s="21"/>
      <c r="N5" s="16"/>
    </row>
    <row r="6" spans="1:16">
      <c r="A6" s="1">
        <v>5</v>
      </c>
      <c r="B6" s="23" t="s">
        <v>289</v>
      </c>
      <c r="C6" s="8" t="s">
        <v>19</v>
      </c>
      <c r="D6" s="23"/>
      <c r="E6" s="1"/>
      <c r="F6" s="1"/>
      <c r="G6" s="1"/>
      <c r="I6" s="16"/>
      <c r="J6" s="329" t="s">
        <v>290</v>
      </c>
      <c r="K6" s="329"/>
      <c r="L6" s="329"/>
      <c r="M6" s="21"/>
      <c r="N6" s="16"/>
    </row>
    <row r="7" spans="1:16">
      <c r="A7" s="1">
        <v>6</v>
      </c>
      <c r="B7" s="9" t="s">
        <v>291</v>
      </c>
      <c r="C7" s="9" t="s">
        <v>20</v>
      </c>
      <c r="D7" s="9"/>
      <c r="E7" s="1"/>
      <c r="F7" s="1"/>
      <c r="G7" s="1"/>
      <c r="I7" s="16"/>
      <c r="J7" s="330" t="s">
        <v>266</v>
      </c>
      <c r="K7" s="330"/>
      <c r="L7" s="330"/>
      <c r="M7" s="21"/>
      <c r="N7" s="16"/>
    </row>
    <row r="8" spans="1:16">
      <c r="A8" s="1">
        <v>7</v>
      </c>
      <c r="B8" s="2" t="s">
        <v>292</v>
      </c>
      <c r="C8" s="2" t="s">
        <v>247</v>
      </c>
      <c r="D8" s="1"/>
      <c r="E8" s="1"/>
      <c r="F8" s="1"/>
      <c r="G8" s="1"/>
      <c r="I8" s="16"/>
      <c r="J8" s="16"/>
      <c r="K8" s="16"/>
      <c r="L8" s="16"/>
      <c r="M8" s="16"/>
      <c r="N8" s="16"/>
    </row>
    <row r="9" spans="1:16">
      <c r="A9" s="1">
        <v>8</v>
      </c>
      <c r="B9" s="5" t="s">
        <v>293</v>
      </c>
      <c r="C9" s="5" t="s">
        <v>248</v>
      </c>
      <c r="D9" s="1"/>
      <c r="E9" s="1"/>
      <c r="F9" s="1"/>
      <c r="G9" s="1"/>
      <c r="I9" s="16"/>
      <c r="J9" s="16"/>
      <c r="K9" s="16"/>
      <c r="L9" s="16"/>
      <c r="M9" s="16"/>
    </row>
    <row r="10" spans="1:16">
      <c r="A10" s="1">
        <v>9</v>
      </c>
      <c r="B10" s="20" t="s">
        <v>294</v>
      </c>
      <c r="C10" s="6" t="s">
        <v>21</v>
      </c>
      <c r="D10" s="1"/>
      <c r="E10" s="1"/>
      <c r="F10" s="1"/>
      <c r="G10" s="1"/>
      <c r="I10" s="16"/>
      <c r="J10" s="16"/>
      <c r="K10" s="16"/>
      <c r="L10" s="16"/>
      <c r="M10" s="16"/>
    </row>
    <row r="11" spans="1:16">
      <c r="A11" s="1">
        <v>10</v>
      </c>
      <c r="B11" s="20" t="s">
        <v>295</v>
      </c>
      <c r="C11" s="6" t="s">
        <v>22</v>
      </c>
      <c r="D11" s="1"/>
      <c r="E11" s="1"/>
      <c r="F11" s="1"/>
      <c r="G11" s="1"/>
    </row>
    <row r="12" spans="1:16">
      <c r="A12" s="1">
        <v>11</v>
      </c>
      <c r="B12" s="20" t="s">
        <v>296</v>
      </c>
      <c r="C12" s="6" t="s">
        <v>23</v>
      </c>
      <c r="D12" s="1"/>
      <c r="E12" s="1"/>
      <c r="F12" s="1"/>
      <c r="G12" s="1"/>
    </row>
    <row r="13" spans="1:16">
      <c r="A13" s="1">
        <v>12</v>
      </c>
      <c r="B13" s="153" t="s">
        <v>552</v>
      </c>
      <c r="C13" s="6" t="s">
        <v>24</v>
      </c>
      <c r="D13" s="1"/>
      <c r="E13" s="1"/>
      <c r="F13" s="1"/>
      <c r="G13" s="1"/>
    </row>
    <row r="14" spans="1:16">
      <c r="A14" s="1">
        <v>13</v>
      </c>
      <c r="B14" s="20" t="s">
        <v>297</v>
      </c>
      <c r="C14" s="6" t="s">
        <v>25</v>
      </c>
      <c r="D14" s="1"/>
      <c r="E14" s="1"/>
      <c r="F14" s="1"/>
      <c r="G14" s="1"/>
    </row>
    <row r="15" spans="1:16">
      <c r="A15" s="1">
        <v>14</v>
      </c>
      <c r="B15" s="20" t="s">
        <v>298</v>
      </c>
      <c r="C15" s="6" t="s">
        <v>26</v>
      </c>
      <c r="D15" s="1"/>
      <c r="E15" s="24"/>
      <c r="F15" s="24"/>
      <c r="G15" s="24"/>
      <c r="H15" s="24"/>
      <c r="I15" s="24"/>
    </row>
    <row r="16" spans="1:16">
      <c r="A16" s="1">
        <v>15</v>
      </c>
      <c r="B16" s="20" t="s">
        <v>299</v>
      </c>
      <c r="C16" s="6" t="s">
        <v>27</v>
      </c>
      <c r="D16" s="1"/>
      <c r="E16" s="24"/>
      <c r="F16" s="24"/>
      <c r="G16" s="24"/>
      <c r="H16" s="24"/>
      <c r="I16" s="24"/>
      <c r="J16" s="24"/>
      <c r="K16" s="24"/>
      <c r="L16" s="24"/>
      <c r="M16" s="24"/>
      <c r="N16" s="24"/>
      <c r="O16" s="24"/>
      <c r="P16" s="24"/>
    </row>
    <row r="17" spans="1:12">
      <c r="A17" s="1">
        <v>16</v>
      </c>
      <c r="B17" s="20" t="s">
        <v>300</v>
      </c>
      <c r="C17" s="6" t="s">
        <v>28</v>
      </c>
      <c r="D17" s="1"/>
      <c r="E17" s="24"/>
      <c r="F17" s="24"/>
      <c r="G17" s="24"/>
    </row>
    <row r="18" spans="1:12">
      <c r="A18" s="1">
        <v>17</v>
      </c>
      <c r="B18" s="20" t="s">
        <v>301</v>
      </c>
      <c r="C18" s="6" t="s">
        <v>29</v>
      </c>
      <c r="D18" s="1"/>
      <c r="E18" s="24"/>
      <c r="F18" s="24"/>
      <c r="G18" s="24"/>
      <c r="H18" s="24"/>
      <c r="I18" s="24"/>
      <c r="J18" s="24"/>
      <c r="K18" s="24"/>
      <c r="L18" s="24"/>
    </row>
    <row r="19" spans="1:12">
      <c r="A19" s="1">
        <v>18</v>
      </c>
      <c r="B19" s="20" t="s">
        <v>302</v>
      </c>
      <c r="C19" s="6" t="s">
        <v>30</v>
      </c>
      <c r="D19" s="1"/>
      <c r="E19" s="1"/>
      <c r="F19" s="1"/>
      <c r="G19" s="1"/>
    </row>
    <row r="20" spans="1:12">
      <c r="A20" s="1">
        <v>19</v>
      </c>
      <c r="B20" s="1" t="s">
        <v>303</v>
      </c>
      <c r="C20" s="2" t="s">
        <v>31</v>
      </c>
      <c r="D20" s="1"/>
      <c r="E20" s="1"/>
      <c r="F20" s="1"/>
      <c r="G20" s="1"/>
    </row>
    <row r="21" spans="1:12">
      <c r="A21" s="1">
        <v>20</v>
      </c>
      <c r="B21" s="1" t="s">
        <v>304</v>
      </c>
      <c r="C21" s="2" t="s">
        <v>32</v>
      </c>
      <c r="D21" s="1"/>
      <c r="E21" s="1"/>
      <c r="F21" s="1"/>
      <c r="G21" s="1"/>
    </row>
    <row r="22" spans="1:12">
      <c r="A22" s="1">
        <v>21</v>
      </c>
      <c r="B22" s="1" t="s">
        <v>305</v>
      </c>
      <c r="C22" s="10" t="s">
        <v>33</v>
      </c>
      <c r="D22" s="1"/>
      <c r="E22" s="1"/>
      <c r="F22" s="1"/>
      <c r="G22" s="1"/>
    </row>
    <row r="23" spans="1:12">
      <c r="A23" s="1">
        <v>22</v>
      </c>
      <c r="B23" s="1" t="s">
        <v>306</v>
      </c>
      <c r="C23" s="10" t="s">
        <v>34</v>
      </c>
      <c r="D23" s="1"/>
      <c r="E23" s="1"/>
      <c r="F23" s="1"/>
      <c r="G23" s="1"/>
    </row>
    <row r="24" spans="1:12">
      <c r="A24" s="1">
        <v>23</v>
      </c>
      <c r="B24" s="2" t="s">
        <v>307</v>
      </c>
      <c r="C24" s="2" t="s">
        <v>0</v>
      </c>
      <c r="D24" s="1"/>
      <c r="E24" s="1"/>
      <c r="F24" s="1"/>
      <c r="G24" s="1"/>
    </row>
    <row r="25" spans="1:12">
      <c r="A25" s="1">
        <v>24</v>
      </c>
      <c r="B25" s="1" t="s">
        <v>308</v>
      </c>
      <c r="C25" s="2" t="s">
        <v>35</v>
      </c>
      <c r="D25" s="1"/>
      <c r="E25" s="1"/>
      <c r="F25" s="1"/>
      <c r="G25" s="1"/>
    </row>
    <row r="26" spans="1:12">
      <c r="A26" s="1">
        <v>25</v>
      </c>
      <c r="B26" s="1" t="s">
        <v>309</v>
      </c>
      <c r="C26" s="10" t="s">
        <v>36</v>
      </c>
      <c r="D26" s="1"/>
      <c r="E26" s="1"/>
      <c r="F26" s="1"/>
      <c r="G26" s="1"/>
    </row>
    <row r="27" spans="1:12">
      <c r="A27" s="1">
        <v>26</v>
      </c>
      <c r="B27" s="1" t="s">
        <v>310</v>
      </c>
      <c r="C27" s="2" t="s">
        <v>37</v>
      </c>
      <c r="D27" s="1"/>
      <c r="E27" s="1"/>
      <c r="F27" s="1"/>
      <c r="G27" s="1"/>
    </row>
    <row r="28" spans="1:12">
      <c r="A28" s="1">
        <v>27</v>
      </c>
      <c r="B28" s="1" t="s">
        <v>311</v>
      </c>
      <c r="C28" s="2" t="s">
        <v>38</v>
      </c>
      <c r="D28" s="1"/>
      <c r="E28" s="1"/>
      <c r="F28" s="1"/>
      <c r="G28" s="1"/>
    </row>
    <row r="29" spans="1:12">
      <c r="A29" s="1">
        <v>28</v>
      </c>
      <c r="B29" s="1" t="s">
        <v>312</v>
      </c>
      <c r="C29" s="2" t="s">
        <v>39</v>
      </c>
      <c r="D29" s="1"/>
      <c r="E29" s="1"/>
      <c r="F29" s="1"/>
      <c r="G29" s="1"/>
    </row>
    <row r="30" spans="1:12">
      <c r="A30" s="1">
        <v>29</v>
      </c>
      <c r="B30" s="1" t="s">
        <v>313</v>
      </c>
      <c r="C30" s="10" t="s">
        <v>40</v>
      </c>
      <c r="D30" s="1"/>
      <c r="E30" s="1"/>
      <c r="F30" s="1"/>
      <c r="G30" s="1"/>
    </row>
    <row r="31" spans="1:12">
      <c r="A31" s="1">
        <v>30</v>
      </c>
      <c r="B31" s="1" t="s">
        <v>302</v>
      </c>
      <c r="C31" s="10" t="s">
        <v>41</v>
      </c>
      <c r="D31" s="1"/>
      <c r="E31" s="1"/>
      <c r="F31" s="1"/>
      <c r="G31" s="1"/>
    </row>
    <row r="32" spans="1:12">
      <c r="A32" s="1">
        <v>31</v>
      </c>
      <c r="B32" s="1" t="s">
        <v>314</v>
      </c>
      <c r="C32" s="10" t="s">
        <v>42</v>
      </c>
      <c r="D32" s="1"/>
      <c r="E32" s="1"/>
      <c r="F32" s="1"/>
      <c r="G32" s="1"/>
    </row>
    <row r="33" spans="1:7">
      <c r="A33" s="1">
        <v>32</v>
      </c>
      <c r="B33" s="1" t="s">
        <v>315</v>
      </c>
      <c r="C33" s="10" t="s">
        <v>43</v>
      </c>
      <c r="D33" s="1"/>
      <c r="E33" s="1"/>
      <c r="F33" s="1"/>
      <c r="G33" s="1"/>
    </row>
    <row r="34" spans="1:7">
      <c r="A34" s="1">
        <v>33</v>
      </c>
      <c r="B34" s="1" t="s">
        <v>316</v>
      </c>
      <c r="C34" s="10" t="s">
        <v>44</v>
      </c>
      <c r="D34" s="1"/>
      <c r="E34" s="1"/>
      <c r="F34" s="1"/>
      <c r="G34" s="1"/>
    </row>
    <row r="35" spans="1:7">
      <c r="A35" s="1">
        <v>34</v>
      </c>
      <c r="B35" s="1" t="s">
        <v>317</v>
      </c>
      <c r="C35" s="2" t="s">
        <v>45</v>
      </c>
      <c r="D35" s="1"/>
      <c r="E35" s="1"/>
      <c r="F35" s="1"/>
      <c r="G35" s="1"/>
    </row>
    <row r="36" spans="1:7">
      <c r="A36" s="1">
        <v>35</v>
      </c>
      <c r="B36" s="1" t="s">
        <v>302</v>
      </c>
      <c r="C36" s="10" t="s">
        <v>46</v>
      </c>
      <c r="D36" s="1"/>
      <c r="E36" s="1"/>
      <c r="F36" s="1"/>
      <c r="G36" s="1"/>
    </row>
    <row r="37" spans="1:7">
      <c r="A37" s="1">
        <v>36</v>
      </c>
      <c r="B37" s="1" t="s">
        <v>318</v>
      </c>
      <c r="C37" s="10" t="s">
        <v>47</v>
      </c>
      <c r="D37" s="1"/>
      <c r="E37" s="1"/>
      <c r="F37" s="1"/>
      <c r="G37" s="1"/>
    </row>
    <row r="38" spans="1:7">
      <c r="A38" s="1">
        <v>37</v>
      </c>
      <c r="B38" s="1" t="s">
        <v>319</v>
      </c>
      <c r="C38" s="10" t="s">
        <v>48</v>
      </c>
      <c r="D38" s="1"/>
      <c r="E38" s="1"/>
      <c r="F38" s="1"/>
      <c r="G38" s="1"/>
    </row>
    <row r="39" spans="1:7">
      <c r="A39" s="1">
        <v>38</v>
      </c>
      <c r="B39" s="1" t="s">
        <v>320</v>
      </c>
      <c r="C39" s="10" t="s">
        <v>49</v>
      </c>
      <c r="D39" s="1"/>
      <c r="E39" s="1"/>
      <c r="F39" s="1"/>
      <c r="G39" s="1"/>
    </row>
    <row r="40" spans="1:7">
      <c r="A40" s="1">
        <v>39</v>
      </c>
      <c r="B40" s="1" t="s">
        <v>321</v>
      </c>
      <c r="C40" s="10" t="s">
        <v>50</v>
      </c>
      <c r="D40" s="1"/>
      <c r="E40" s="1"/>
      <c r="F40" s="1"/>
      <c r="G40" s="1"/>
    </row>
    <row r="41" spans="1:7">
      <c r="A41" s="1">
        <v>40</v>
      </c>
      <c r="B41" s="1" t="s">
        <v>322</v>
      </c>
      <c r="C41" s="2" t="s">
        <v>51</v>
      </c>
      <c r="D41" s="1"/>
      <c r="E41" s="1"/>
      <c r="F41" s="1"/>
      <c r="G41" s="1"/>
    </row>
    <row r="42" spans="1:7">
      <c r="A42" s="1">
        <v>41</v>
      </c>
      <c r="B42" s="1" t="s">
        <v>323</v>
      </c>
      <c r="C42" s="2" t="s">
        <v>52</v>
      </c>
      <c r="D42" s="1"/>
      <c r="E42" s="1"/>
      <c r="F42" s="1"/>
      <c r="G42" s="1"/>
    </row>
    <row r="43" spans="1:7">
      <c r="A43" s="1">
        <v>42</v>
      </c>
      <c r="B43" s="1" t="s">
        <v>324</v>
      </c>
      <c r="C43" s="10" t="s">
        <v>53</v>
      </c>
      <c r="D43" s="1"/>
      <c r="E43" s="1"/>
      <c r="F43" s="1"/>
      <c r="G43" s="1"/>
    </row>
    <row r="44" spans="1:7">
      <c r="A44" s="1">
        <v>43</v>
      </c>
      <c r="B44" s="1" t="s">
        <v>325</v>
      </c>
      <c r="C44" s="10" t="s">
        <v>54</v>
      </c>
      <c r="D44" s="1"/>
      <c r="E44" s="1"/>
      <c r="F44" s="1"/>
      <c r="G44" s="1"/>
    </row>
    <row r="45" spans="1:7">
      <c r="A45" s="1">
        <v>44</v>
      </c>
      <c r="B45" s="1" t="s">
        <v>326</v>
      </c>
      <c r="C45" s="10" t="s">
        <v>55</v>
      </c>
      <c r="D45" s="1"/>
      <c r="E45" s="1"/>
      <c r="F45" s="1"/>
      <c r="G45" s="1"/>
    </row>
    <row r="46" spans="1:7">
      <c r="A46" s="1">
        <v>45</v>
      </c>
      <c r="B46" s="1" t="s">
        <v>327</v>
      </c>
      <c r="C46" s="10" t="s">
        <v>56</v>
      </c>
      <c r="D46" s="1"/>
      <c r="E46" s="1"/>
      <c r="F46" s="1"/>
      <c r="G46" s="1"/>
    </row>
    <row r="47" spans="1:7">
      <c r="A47" s="1">
        <v>46</v>
      </c>
      <c r="B47" s="1" t="s">
        <v>328</v>
      </c>
      <c r="C47" s="10" t="s">
        <v>57</v>
      </c>
      <c r="D47" s="1"/>
      <c r="E47" s="1"/>
      <c r="F47" s="1"/>
      <c r="G47" s="1"/>
    </row>
    <row r="48" spans="1:7">
      <c r="A48" s="1">
        <v>47</v>
      </c>
      <c r="B48" s="1" t="s">
        <v>329</v>
      </c>
      <c r="C48" s="10" t="s">
        <v>58</v>
      </c>
      <c r="D48" s="1"/>
      <c r="E48" s="1"/>
      <c r="F48" s="1"/>
      <c r="G48" s="1"/>
    </row>
    <row r="49" spans="1:7">
      <c r="A49" s="1">
        <v>48</v>
      </c>
      <c r="B49" s="1" t="s">
        <v>330</v>
      </c>
      <c r="C49" s="10" t="s">
        <v>59</v>
      </c>
      <c r="D49" s="1"/>
      <c r="E49" s="1"/>
      <c r="F49" s="1"/>
      <c r="G49" s="1"/>
    </row>
    <row r="50" spans="1:7">
      <c r="A50" s="1">
        <v>49</v>
      </c>
      <c r="B50" s="1" t="s">
        <v>331</v>
      </c>
      <c r="C50" s="10" t="s">
        <v>60</v>
      </c>
      <c r="D50" s="1"/>
      <c r="E50" s="1"/>
      <c r="F50" s="1"/>
      <c r="G50" s="1"/>
    </row>
    <row r="51" spans="1:7">
      <c r="A51" s="1">
        <v>50</v>
      </c>
      <c r="B51" s="1" t="s">
        <v>332</v>
      </c>
      <c r="C51" s="2" t="s">
        <v>61</v>
      </c>
      <c r="D51" s="1"/>
      <c r="E51" s="1"/>
      <c r="F51" s="1"/>
      <c r="G51" s="1"/>
    </row>
    <row r="52" spans="1:7">
      <c r="A52" s="1">
        <v>51</v>
      </c>
      <c r="B52" s="1" t="s">
        <v>333</v>
      </c>
      <c r="C52" s="2" t="s">
        <v>62</v>
      </c>
      <c r="D52" s="1"/>
      <c r="E52" s="1"/>
      <c r="F52" s="1"/>
      <c r="G52" s="1"/>
    </row>
    <row r="53" spans="1:7">
      <c r="A53" s="1">
        <v>52</v>
      </c>
      <c r="B53" s="1" t="s">
        <v>334</v>
      </c>
      <c r="C53" s="10" t="s">
        <v>63</v>
      </c>
      <c r="D53" s="1"/>
      <c r="E53" s="1"/>
      <c r="F53" s="1"/>
      <c r="G53" s="1"/>
    </row>
    <row r="54" spans="1:7">
      <c r="A54" s="1">
        <v>53</v>
      </c>
      <c r="B54" s="1" t="s">
        <v>335</v>
      </c>
      <c r="C54" s="10" t="s">
        <v>64</v>
      </c>
      <c r="D54" s="1"/>
      <c r="E54" s="1"/>
      <c r="F54" s="1"/>
      <c r="G54" s="1"/>
    </row>
    <row r="55" spans="1:7">
      <c r="A55" s="1">
        <v>54</v>
      </c>
      <c r="B55" s="1" t="s">
        <v>336</v>
      </c>
      <c r="C55" s="10" t="s">
        <v>65</v>
      </c>
      <c r="D55" s="1"/>
      <c r="E55" s="1"/>
      <c r="F55" s="1"/>
      <c r="G55" s="1"/>
    </row>
    <row r="56" spans="1:7">
      <c r="A56" s="1">
        <v>55</v>
      </c>
      <c r="B56" s="1" t="s">
        <v>337</v>
      </c>
      <c r="C56" s="10" t="s">
        <v>66</v>
      </c>
      <c r="D56" s="1"/>
      <c r="E56" s="1"/>
      <c r="F56" s="1"/>
      <c r="G56" s="1"/>
    </row>
    <row r="57" spans="1:7">
      <c r="A57" s="1">
        <v>56</v>
      </c>
      <c r="B57" s="1" t="s">
        <v>338</v>
      </c>
      <c r="C57" s="10" t="s">
        <v>67</v>
      </c>
      <c r="D57" s="1"/>
      <c r="E57" s="1"/>
      <c r="F57" s="1"/>
      <c r="G57" s="1"/>
    </row>
    <row r="58" spans="1:7">
      <c r="A58" s="1">
        <v>57</v>
      </c>
      <c r="B58" s="1" t="s">
        <v>339</v>
      </c>
      <c r="C58" s="10" t="s">
        <v>68</v>
      </c>
      <c r="D58" s="1"/>
      <c r="E58" s="1"/>
      <c r="F58" s="1"/>
      <c r="G58" s="1"/>
    </row>
    <row r="59" spans="1:7">
      <c r="A59" s="1">
        <v>58</v>
      </c>
      <c r="B59" s="1" t="s">
        <v>340</v>
      </c>
      <c r="C59" s="10" t="s">
        <v>69</v>
      </c>
      <c r="D59" s="1"/>
      <c r="E59" s="1"/>
      <c r="F59" s="1"/>
      <c r="G59" s="1"/>
    </row>
    <row r="60" spans="1:7">
      <c r="A60" s="1">
        <v>59</v>
      </c>
      <c r="B60" s="1" t="s">
        <v>341</v>
      </c>
      <c r="C60" s="2" t="s">
        <v>70</v>
      </c>
      <c r="D60" s="1"/>
      <c r="E60" s="1"/>
      <c r="F60" s="1"/>
      <c r="G60" s="1"/>
    </row>
    <row r="61" spans="1:7">
      <c r="A61" s="1">
        <v>60</v>
      </c>
      <c r="B61" s="3" t="s">
        <v>342</v>
      </c>
      <c r="C61" s="9" t="s">
        <v>71</v>
      </c>
      <c r="D61" s="3"/>
      <c r="E61" s="3"/>
      <c r="F61" s="3"/>
      <c r="G61" s="1"/>
    </row>
    <row r="62" spans="1:7">
      <c r="A62" s="1">
        <v>61</v>
      </c>
      <c r="B62" s="3" t="s">
        <v>343</v>
      </c>
      <c r="C62" s="9" t="s">
        <v>72</v>
      </c>
      <c r="D62" s="3"/>
      <c r="E62" s="3"/>
      <c r="F62" s="1"/>
      <c r="G62" s="1"/>
    </row>
    <row r="63" spans="1:7">
      <c r="A63" s="1">
        <v>62</v>
      </c>
      <c r="B63" s="3" t="s">
        <v>344</v>
      </c>
      <c r="C63" s="9" t="s">
        <v>73</v>
      </c>
      <c r="D63" s="3"/>
      <c r="E63" s="1"/>
      <c r="F63" s="1"/>
      <c r="G63" s="1"/>
    </row>
    <row r="64" spans="1:7">
      <c r="A64" s="1">
        <v>63</v>
      </c>
      <c r="B64" s="3" t="s">
        <v>345</v>
      </c>
      <c r="C64" s="9" t="s">
        <v>74</v>
      </c>
      <c r="D64" s="3"/>
      <c r="E64" s="1"/>
      <c r="F64" s="1"/>
      <c r="G64" s="1"/>
    </row>
    <row r="65" spans="1:7">
      <c r="A65" s="1">
        <v>64</v>
      </c>
      <c r="B65" s="3" t="s">
        <v>346</v>
      </c>
      <c r="C65" s="11" t="s">
        <v>75</v>
      </c>
      <c r="D65" s="3"/>
      <c r="E65" s="1"/>
      <c r="F65" s="1"/>
      <c r="G65" s="1"/>
    </row>
    <row r="66" spans="1:7">
      <c r="A66" s="1">
        <v>65</v>
      </c>
      <c r="B66" s="3" t="s">
        <v>347</v>
      </c>
      <c r="C66" s="11" t="s">
        <v>76</v>
      </c>
      <c r="D66" s="3"/>
      <c r="E66" s="1"/>
      <c r="F66" s="1"/>
      <c r="G66" s="1"/>
    </row>
    <row r="67" spans="1:7">
      <c r="A67" s="1">
        <v>66</v>
      </c>
      <c r="B67" s="3" t="s">
        <v>348</v>
      </c>
      <c r="C67" s="11" t="s">
        <v>77</v>
      </c>
      <c r="D67" s="3"/>
      <c r="E67" s="1"/>
      <c r="F67" s="1"/>
      <c r="G67" s="1"/>
    </row>
    <row r="68" spans="1:7">
      <c r="A68" s="1">
        <v>67</v>
      </c>
      <c r="B68" s="3" t="s">
        <v>349</v>
      </c>
      <c r="C68" s="11" t="s">
        <v>78</v>
      </c>
      <c r="D68" s="3"/>
      <c r="E68" s="1"/>
      <c r="F68" s="1"/>
      <c r="G68" s="1"/>
    </row>
    <row r="69" spans="1:7">
      <c r="A69" s="1">
        <v>68</v>
      </c>
      <c r="B69" s="3" t="s">
        <v>350</v>
      </c>
      <c r="C69" s="11" t="s">
        <v>79</v>
      </c>
      <c r="D69" s="3"/>
      <c r="E69" s="1"/>
      <c r="F69" s="1"/>
      <c r="G69" s="1"/>
    </row>
    <row r="70" spans="1:7">
      <c r="A70" s="1">
        <v>69</v>
      </c>
      <c r="B70" s="3" t="s">
        <v>302</v>
      </c>
      <c r="C70" s="9" t="s">
        <v>80</v>
      </c>
      <c r="D70" s="3"/>
      <c r="E70" s="1"/>
      <c r="F70" s="1"/>
      <c r="G70" s="1"/>
    </row>
    <row r="71" spans="1:7">
      <c r="A71" s="1">
        <v>70</v>
      </c>
      <c r="B71" s="3" t="s">
        <v>351</v>
      </c>
      <c r="C71" s="11" t="s">
        <v>81</v>
      </c>
      <c r="D71" s="3"/>
      <c r="E71" s="1"/>
      <c r="F71" s="1"/>
      <c r="G71" s="1"/>
    </row>
    <row r="72" spans="1:7">
      <c r="A72" s="1">
        <v>71</v>
      </c>
      <c r="B72" s="3" t="s">
        <v>352</v>
      </c>
      <c r="C72" s="9" t="s">
        <v>82</v>
      </c>
      <c r="D72" s="3"/>
      <c r="E72" s="1"/>
      <c r="F72" s="1"/>
      <c r="G72" s="1"/>
    </row>
    <row r="73" spans="1:7">
      <c r="A73" s="1">
        <v>72</v>
      </c>
      <c r="B73" s="3" t="s">
        <v>353</v>
      </c>
      <c r="C73" s="9" t="s">
        <v>83</v>
      </c>
      <c r="D73" s="3"/>
      <c r="E73" s="3"/>
      <c r="F73" s="1"/>
      <c r="G73" s="1"/>
    </row>
    <row r="74" spans="1:7">
      <c r="A74" s="1">
        <v>73</v>
      </c>
      <c r="B74" s="9" t="s">
        <v>354</v>
      </c>
      <c r="C74" s="11" t="s">
        <v>84</v>
      </c>
      <c r="D74" s="3"/>
      <c r="E74" s="3"/>
      <c r="F74" s="1"/>
      <c r="G74" s="1"/>
    </row>
    <row r="75" spans="1:7">
      <c r="A75" s="1">
        <v>74</v>
      </c>
      <c r="B75" s="3" t="s">
        <v>355</v>
      </c>
      <c r="C75" s="9" t="s">
        <v>85</v>
      </c>
      <c r="D75" s="1"/>
      <c r="E75" s="1"/>
      <c r="F75" s="1"/>
      <c r="G75" s="1"/>
    </row>
    <row r="76" spans="1:7">
      <c r="A76" s="1">
        <v>75</v>
      </c>
      <c r="B76" s="3" t="s">
        <v>356</v>
      </c>
      <c r="C76" s="9" t="s">
        <v>86</v>
      </c>
      <c r="D76" s="1"/>
      <c r="E76" s="1"/>
      <c r="F76" s="1"/>
      <c r="G76" s="1"/>
    </row>
    <row r="77" spans="1:7">
      <c r="A77" s="1">
        <v>76</v>
      </c>
      <c r="B77" s="3" t="s">
        <v>357</v>
      </c>
      <c r="C77" s="11" t="s">
        <v>87</v>
      </c>
      <c r="D77" s="1"/>
      <c r="E77" s="1"/>
      <c r="F77" s="1"/>
      <c r="G77" s="1"/>
    </row>
    <row r="78" spans="1:7">
      <c r="A78" s="1">
        <v>77</v>
      </c>
      <c r="B78" s="3" t="s">
        <v>358</v>
      </c>
      <c r="C78" s="9" t="s">
        <v>88</v>
      </c>
      <c r="D78" s="1"/>
      <c r="E78" s="1"/>
      <c r="F78" s="1"/>
      <c r="G78" s="1"/>
    </row>
    <row r="79" spans="1:7">
      <c r="A79" s="1">
        <v>78</v>
      </c>
      <c r="B79" s="3" t="s">
        <v>359</v>
      </c>
      <c r="C79" s="9" t="s">
        <v>86</v>
      </c>
      <c r="D79" s="1"/>
      <c r="E79" s="1"/>
      <c r="F79" s="1"/>
      <c r="G79" s="1"/>
    </row>
    <row r="80" spans="1:7">
      <c r="A80" s="1">
        <v>79</v>
      </c>
      <c r="B80" s="3" t="s">
        <v>360</v>
      </c>
      <c r="C80" s="11" t="s">
        <v>89</v>
      </c>
      <c r="D80" s="1"/>
      <c r="E80" s="1"/>
      <c r="F80" s="1"/>
      <c r="G80" s="1"/>
    </row>
    <row r="81" spans="1:7">
      <c r="A81" s="1">
        <v>80</v>
      </c>
      <c r="B81" s="3" t="s">
        <v>361</v>
      </c>
      <c r="C81" s="9" t="s">
        <v>90</v>
      </c>
      <c r="D81" s="1"/>
      <c r="E81" s="1"/>
      <c r="F81" s="1"/>
      <c r="G81" s="1"/>
    </row>
    <row r="82" spans="1:7">
      <c r="A82" s="1">
        <v>81</v>
      </c>
      <c r="B82" s="3" t="s">
        <v>362</v>
      </c>
      <c r="C82" s="9" t="s">
        <v>86</v>
      </c>
      <c r="D82" s="1"/>
      <c r="E82" s="1"/>
      <c r="F82" s="1"/>
      <c r="G82" s="1"/>
    </row>
    <row r="83" spans="1:7">
      <c r="A83" s="1">
        <v>82</v>
      </c>
      <c r="B83" s="3" t="s">
        <v>363</v>
      </c>
      <c r="C83" s="11" t="s">
        <v>91</v>
      </c>
      <c r="D83" s="1"/>
      <c r="E83" s="1"/>
      <c r="F83" s="1"/>
      <c r="G83" s="1"/>
    </row>
    <row r="84" spans="1:7">
      <c r="A84" s="1">
        <v>83</v>
      </c>
      <c r="B84" s="3" t="s">
        <v>364</v>
      </c>
      <c r="C84" s="9" t="s">
        <v>92</v>
      </c>
      <c r="D84" s="1"/>
      <c r="E84" s="1"/>
      <c r="F84" s="1"/>
      <c r="G84" s="1"/>
    </row>
    <row r="85" spans="1:7">
      <c r="A85" s="1">
        <v>84</v>
      </c>
      <c r="B85" s="3" t="s">
        <v>365</v>
      </c>
      <c r="C85" s="9" t="s">
        <v>93</v>
      </c>
      <c r="D85" s="1"/>
      <c r="E85" s="1"/>
      <c r="F85" s="1"/>
      <c r="G85" s="1"/>
    </row>
    <row r="86" spans="1:7">
      <c r="A86" s="1">
        <v>85</v>
      </c>
      <c r="B86" s="3" t="s">
        <v>356</v>
      </c>
      <c r="C86" s="9" t="s">
        <v>86</v>
      </c>
      <c r="D86" s="1"/>
      <c r="E86" s="1"/>
      <c r="F86" s="1"/>
      <c r="G86" s="1"/>
    </row>
    <row r="87" spans="1:7">
      <c r="A87" s="1">
        <v>86</v>
      </c>
      <c r="B87" s="3" t="s">
        <v>366</v>
      </c>
      <c r="C87" s="11" t="s">
        <v>94</v>
      </c>
      <c r="D87" s="1"/>
      <c r="E87" s="1"/>
      <c r="F87" s="1"/>
      <c r="G87" s="1"/>
    </row>
    <row r="88" spans="1:7">
      <c r="A88" s="1">
        <v>87</v>
      </c>
      <c r="B88" s="3" t="s">
        <v>367</v>
      </c>
      <c r="C88" s="9" t="s">
        <v>95</v>
      </c>
      <c r="D88" s="1"/>
      <c r="E88" s="1"/>
      <c r="F88" s="1"/>
      <c r="G88" s="1"/>
    </row>
    <row r="89" spans="1:7">
      <c r="A89" s="1">
        <v>88</v>
      </c>
      <c r="B89" s="3" t="s">
        <v>368</v>
      </c>
      <c r="C89" s="9" t="s">
        <v>96</v>
      </c>
      <c r="D89" s="1"/>
      <c r="E89" s="1"/>
      <c r="F89" s="1"/>
      <c r="G89" s="1"/>
    </row>
    <row r="90" spans="1:7">
      <c r="A90" s="1">
        <v>89</v>
      </c>
      <c r="B90" s="3" t="s">
        <v>369</v>
      </c>
      <c r="C90" s="9" t="s">
        <v>97</v>
      </c>
      <c r="D90" s="1"/>
      <c r="E90" s="1"/>
      <c r="F90" s="1"/>
      <c r="G90" s="1"/>
    </row>
    <row r="91" spans="1:7">
      <c r="A91" s="1">
        <v>90</v>
      </c>
      <c r="B91" s="3" t="s">
        <v>370</v>
      </c>
      <c r="C91" s="9" t="s">
        <v>98</v>
      </c>
      <c r="D91" s="1"/>
      <c r="E91" s="1"/>
      <c r="F91" s="1"/>
      <c r="G91" s="1"/>
    </row>
    <row r="92" spans="1:7">
      <c r="A92" s="1">
        <v>91</v>
      </c>
      <c r="B92" s="3" t="s">
        <v>371</v>
      </c>
      <c r="C92" s="11" t="s">
        <v>99</v>
      </c>
      <c r="D92" s="1"/>
      <c r="E92" s="1"/>
      <c r="F92" s="1"/>
      <c r="G92" s="1"/>
    </row>
    <row r="93" spans="1:7">
      <c r="A93" s="1">
        <v>92</v>
      </c>
      <c r="B93" s="3" t="s">
        <v>302</v>
      </c>
      <c r="C93" s="9" t="s">
        <v>100</v>
      </c>
      <c r="D93" s="1"/>
      <c r="E93" s="1"/>
      <c r="F93" s="1"/>
      <c r="G93" s="1"/>
    </row>
    <row r="94" spans="1:7">
      <c r="A94" s="1">
        <v>93</v>
      </c>
      <c r="B94" s="3" t="s">
        <v>372</v>
      </c>
      <c r="C94" s="9" t="s">
        <v>101</v>
      </c>
      <c r="D94" s="1"/>
      <c r="E94" s="1"/>
      <c r="F94" s="1"/>
      <c r="G94" s="1"/>
    </row>
    <row r="95" spans="1:7">
      <c r="A95" s="1">
        <v>94</v>
      </c>
      <c r="B95" s="3" t="s">
        <v>373</v>
      </c>
      <c r="C95" s="9" t="s">
        <v>102</v>
      </c>
      <c r="D95" s="3"/>
      <c r="E95" s="1"/>
      <c r="F95" s="1"/>
      <c r="G95" s="1"/>
    </row>
    <row r="96" spans="1:7">
      <c r="A96" s="1">
        <v>95</v>
      </c>
      <c r="B96" s="3" t="s">
        <v>374</v>
      </c>
      <c r="C96" s="9" t="s">
        <v>103</v>
      </c>
      <c r="D96" s="3"/>
      <c r="E96" s="1"/>
      <c r="F96" s="1"/>
      <c r="G96" s="1"/>
    </row>
    <row r="97" spans="1:7">
      <c r="A97" s="1">
        <v>96</v>
      </c>
      <c r="B97" s="3" t="s">
        <v>375</v>
      </c>
      <c r="C97" s="9" t="s">
        <v>104</v>
      </c>
      <c r="D97" s="3"/>
      <c r="E97" s="1"/>
      <c r="F97" s="1"/>
      <c r="G97" s="1"/>
    </row>
    <row r="98" spans="1:7">
      <c r="A98" s="1">
        <v>97</v>
      </c>
      <c r="B98" s="3" t="s">
        <v>376</v>
      </c>
      <c r="C98" s="10" t="s">
        <v>105</v>
      </c>
      <c r="D98" s="3"/>
      <c r="E98" s="3"/>
      <c r="F98" s="1"/>
      <c r="G98" s="1"/>
    </row>
    <row r="99" spans="1:7">
      <c r="A99" s="1">
        <v>98</v>
      </c>
      <c r="B99" s="3" t="s">
        <v>302</v>
      </c>
      <c r="C99" s="10" t="s">
        <v>100</v>
      </c>
      <c r="D99" s="3"/>
      <c r="E99" s="3"/>
      <c r="F99" s="1"/>
      <c r="G99" s="1"/>
    </row>
    <row r="100" spans="1:7">
      <c r="A100" s="1">
        <v>99</v>
      </c>
      <c r="B100" s="3" t="s">
        <v>351</v>
      </c>
      <c r="C100" s="10" t="s">
        <v>81</v>
      </c>
      <c r="D100" s="3"/>
      <c r="E100" s="3"/>
      <c r="F100" s="1"/>
      <c r="G100" s="1"/>
    </row>
    <row r="101" spans="1:7">
      <c r="A101" s="1">
        <v>100</v>
      </c>
      <c r="B101" s="3" t="s">
        <v>377</v>
      </c>
      <c r="C101" s="10" t="s">
        <v>106</v>
      </c>
      <c r="D101" s="3"/>
      <c r="E101" s="3"/>
      <c r="F101" s="1"/>
      <c r="G101" s="1"/>
    </row>
    <row r="102" spans="1:7">
      <c r="A102" s="1">
        <v>101</v>
      </c>
      <c r="B102" s="3" t="s">
        <v>378</v>
      </c>
      <c r="C102" s="9" t="s">
        <v>107</v>
      </c>
      <c r="D102" s="1"/>
      <c r="E102" s="1"/>
      <c r="F102" s="1"/>
      <c r="G102" s="1"/>
    </row>
    <row r="103" spans="1:7">
      <c r="A103" s="1">
        <v>102</v>
      </c>
      <c r="B103" s="3" t="s">
        <v>379</v>
      </c>
      <c r="C103" s="9" t="s">
        <v>108</v>
      </c>
      <c r="D103" s="1"/>
      <c r="E103" s="1"/>
      <c r="F103" s="1"/>
      <c r="G103" s="1"/>
    </row>
    <row r="104" spans="1:7">
      <c r="A104" s="1">
        <v>103</v>
      </c>
      <c r="B104" s="3" t="s">
        <v>380</v>
      </c>
      <c r="C104" s="9" t="s">
        <v>109</v>
      </c>
      <c r="D104" s="3"/>
      <c r="E104" s="3"/>
      <c r="F104" s="3"/>
      <c r="G104" s="1"/>
    </row>
    <row r="105" spans="1:7">
      <c r="A105" s="1">
        <v>104</v>
      </c>
      <c r="B105" s="3" t="s">
        <v>381</v>
      </c>
      <c r="C105" s="9" t="s">
        <v>110</v>
      </c>
      <c r="D105" s="3"/>
      <c r="E105" s="3"/>
      <c r="F105" s="1"/>
      <c r="G105" s="1"/>
    </row>
    <row r="106" spans="1:7">
      <c r="A106" s="1">
        <v>105</v>
      </c>
      <c r="B106" s="3" t="s">
        <v>382</v>
      </c>
      <c r="C106" s="9" t="s">
        <v>111</v>
      </c>
      <c r="D106" s="3"/>
      <c r="E106" s="1"/>
      <c r="F106" s="1"/>
      <c r="G106" s="1"/>
    </row>
    <row r="107" spans="1:7">
      <c r="A107" s="1">
        <v>106</v>
      </c>
      <c r="B107" s="3" t="s">
        <v>383</v>
      </c>
      <c r="C107" s="9" t="s">
        <v>112</v>
      </c>
      <c r="D107" s="3"/>
      <c r="E107" s="1"/>
      <c r="F107" s="1"/>
      <c r="G107" s="1"/>
    </row>
    <row r="108" spans="1:7">
      <c r="A108" s="1">
        <v>107</v>
      </c>
      <c r="B108" s="3" t="s">
        <v>384</v>
      </c>
      <c r="C108" s="11" t="s">
        <v>113</v>
      </c>
      <c r="D108" s="3"/>
      <c r="E108" s="1"/>
      <c r="F108" s="1"/>
      <c r="G108" s="1"/>
    </row>
    <row r="109" spans="1:7">
      <c r="A109" s="1">
        <v>108</v>
      </c>
      <c r="B109" s="3" t="s">
        <v>385</v>
      </c>
      <c r="C109" s="11" t="s">
        <v>114</v>
      </c>
      <c r="D109" s="3"/>
      <c r="E109" s="1"/>
      <c r="F109" s="1"/>
      <c r="G109" s="1"/>
    </row>
    <row r="110" spans="1:7">
      <c r="A110" s="1">
        <v>109</v>
      </c>
      <c r="B110" s="3" t="s">
        <v>386</v>
      </c>
      <c r="C110" s="9" t="s">
        <v>115</v>
      </c>
      <c r="D110" s="3"/>
      <c r="E110" s="1"/>
      <c r="F110" s="1"/>
      <c r="G110" s="1"/>
    </row>
    <row r="111" spans="1:7">
      <c r="A111" s="1">
        <v>110</v>
      </c>
      <c r="B111" s="3" t="s">
        <v>387</v>
      </c>
      <c r="C111" s="9" t="s">
        <v>116</v>
      </c>
      <c r="D111" s="3"/>
      <c r="E111" s="1"/>
      <c r="F111" s="1"/>
      <c r="G111" s="1"/>
    </row>
    <row r="112" spans="1:7">
      <c r="A112" s="1">
        <v>111</v>
      </c>
      <c r="B112" s="3" t="s">
        <v>388</v>
      </c>
      <c r="C112" s="11" t="s">
        <v>117</v>
      </c>
      <c r="D112" s="3"/>
      <c r="E112" s="1"/>
      <c r="F112" s="1"/>
      <c r="G112" s="1"/>
    </row>
    <row r="113" spans="1:7">
      <c r="A113" s="1">
        <v>112</v>
      </c>
      <c r="B113" s="3" t="s">
        <v>389</v>
      </c>
      <c r="C113" s="11" t="s">
        <v>118</v>
      </c>
      <c r="D113" s="3"/>
      <c r="E113" s="1"/>
      <c r="F113" s="1"/>
      <c r="G113" s="1"/>
    </row>
    <row r="114" spans="1:7">
      <c r="A114" s="1">
        <v>113</v>
      </c>
      <c r="B114" s="3" t="s">
        <v>390</v>
      </c>
      <c r="C114" s="9" t="s">
        <v>34</v>
      </c>
      <c r="D114" s="3"/>
      <c r="E114" s="1"/>
      <c r="F114" s="1"/>
      <c r="G114" s="1"/>
    </row>
    <row r="115" spans="1:7">
      <c r="A115" s="1">
        <v>114</v>
      </c>
      <c r="B115" s="3" t="s">
        <v>391</v>
      </c>
      <c r="C115" s="9" t="s">
        <v>119</v>
      </c>
      <c r="D115" s="3"/>
      <c r="E115" s="1"/>
      <c r="F115" s="1"/>
      <c r="G115" s="1"/>
    </row>
    <row r="116" spans="1:7">
      <c r="A116" s="1">
        <v>115</v>
      </c>
      <c r="B116" s="3" t="s">
        <v>392</v>
      </c>
      <c r="C116" s="11" t="s">
        <v>120</v>
      </c>
      <c r="D116" s="3"/>
      <c r="E116" s="1"/>
      <c r="F116" s="1"/>
      <c r="G116" s="1"/>
    </row>
    <row r="117" spans="1:7">
      <c r="A117" s="1">
        <v>116</v>
      </c>
      <c r="B117" s="3" t="s">
        <v>393</v>
      </c>
      <c r="C117" s="11" t="s">
        <v>121</v>
      </c>
      <c r="D117" s="3"/>
      <c r="E117" s="1"/>
      <c r="F117" s="1"/>
      <c r="G117" s="1"/>
    </row>
    <row r="118" spans="1:7">
      <c r="A118" s="1">
        <v>117</v>
      </c>
      <c r="B118" s="3" t="s">
        <v>394</v>
      </c>
      <c r="C118" s="9" t="s">
        <v>122</v>
      </c>
      <c r="D118" s="3"/>
      <c r="E118" s="1"/>
      <c r="F118" s="1"/>
      <c r="G118" s="1"/>
    </row>
    <row r="119" spans="1:7">
      <c r="A119" s="1">
        <v>118</v>
      </c>
      <c r="B119" s="3" t="s">
        <v>395</v>
      </c>
      <c r="C119" s="9" t="s">
        <v>123</v>
      </c>
      <c r="D119" s="3"/>
      <c r="E119" s="3"/>
      <c r="F119" s="1"/>
      <c r="G119" s="1"/>
    </row>
    <row r="120" spans="1:7">
      <c r="A120" s="1">
        <v>119</v>
      </c>
      <c r="B120" s="3" t="s">
        <v>396</v>
      </c>
      <c r="C120" s="10" t="s">
        <v>124</v>
      </c>
      <c r="D120" s="3"/>
      <c r="E120" s="3"/>
      <c r="F120" s="3"/>
      <c r="G120" s="1"/>
    </row>
    <row r="121" spans="1:7">
      <c r="A121" s="1">
        <v>120</v>
      </c>
      <c r="B121" s="3" t="s">
        <v>397</v>
      </c>
      <c r="C121" s="10" t="s">
        <v>125</v>
      </c>
      <c r="D121" s="3"/>
      <c r="E121" s="3"/>
      <c r="F121" s="3"/>
      <c r="G121" s="1"/>
    </row>
    <row r="122" spans="1:7">
      <c r="A122" s="1">
        <v>121</v>
      </c>
      <c r="B122" s="3" t="s">
        <v>398</v>
      </c>
      <c r="C122" s="10" t="s">
        <v>126</v>
      </c>
      <c r="D122" s="3"/>
      <c r="E122" s="3"/>
      <c r="F122" s="3"/>
      <c r="G122" s="1"/>
    </row>
    <row r="123" spans="1:7">
      <c r="A123" s="1">
        <v>122</v>
      </c>
      <c r="B123" s="3" t="s">
        <v>399</v>
      </c>
      <c r="C123" s="10" t="s">
        <v>114</v>
      </c>
      <c r="D123" s="3"/>
      <c r="E123" s="3"/>
      <c r="F123" s="3"/>
      <c r="G123" s="1"/>
    </row>
    <row r="124" spans="1:7">
      <c r="A124" s="1">
        <v>123</v>
      </c>
      <c r="B124" s="3" t="s">
        <v>400</v>
      </c>
      <c r="C124" s="11" t="s">
        <v>127</v>
      </c>
      <c r="D124" s="3"/>
      <c r="E124" s="3"/>
      <c r="F124" s="3"/>
      <c r="G124" s="1"/>
    </row>
    <row r="125" spans="1:7">
      <c r="A125" s="1">
        <v>124</v>
      </c>
      <c r="B125" s="3" t="s">
        <v>401</v>
      </c>
      <c r="C125" s="10" t="s">
        <v>128</v>
      </c>
      <c r="D125" s="3"/>
      <c r="E125" s="3"/>
      <c r="F125" s="3"/>
      <c r="G125" s="1"/>
    </row>
    <row r="126" spans="1:7">
      <c r="A126" s="1">
        <v>125</v>
      </c>
      <c r="B126" s="3" t="s">
        <v>402</v>
      </c>
      <c r="C126" s="11" t="s">
        <v>120</v>
      </c>
      <c r="D126" s="3"/>
      <c r="E126" s="3"/>
      <c r="F126" s="3"/>
      <c r="G126" s="1"/>
    </row>
    <row r="127" spans="1:7">
      <c r="A127" s="1">
        <v>126</v>
      </c>
      <c r="B127" s="3" t="s">
        <v>403</v>
      </c>
      <c r="C127" s="11" t="s">
        <v>129</v>
      </c>
      <c r="D127" s="3"/>
      <c r="E127" s="3"/>
      <c r="F127" s="3"/>
      <c r="G127" s="1"/>
    </row>
    <row r="128" spans="1:7">
      <c r="A128" s="1">
        <v>127</v>
      </c>
      <c r="B128" s="3" t="s">
        <v>404</v>
      </c>
      <c r="C128" s="10" t="s">
        <v>130</v>
      </c>
      <c r="D128" s="3"/>
      <c r="E128" s="3"/>
      <c r="F128" s="3"/>
      <c r="G128" s="1"/>
    </row>
    <row r="129" spans="1:7">
      <c r="A129" s="1">
        <v>128</v>
      </c>
      <c r="B129" s="3" t="s">
        <v>405</v>
      </c>
      <c r="C129" s="11" t="s">
        <v>131</v>
      </c>
      <c r="D129" s="3"/>
      <c r="E129" s="3"/>
      <c r="F129" s="3"/>
      <c r="G129" s="1"/>
    </row>
    <row r="130" spans="1:7">
      <c r="A130" s="1">
        <v>129</v>
      </c>
      <c r="B130" s="3" t="s">
        <v>406</v>
      </c>
      <c r="C130" s="9" t="s">
        <v>132</v>
      </c>
      <c r="D130" s="3"/>
      <c r="E130" s="3"/>
      <c r="F130" s="3"/>
      <c r="G130" s="1"/>
    </row>
    <row r="131" spans="1:7">
      <c r="A131" s="1">
        <v>130</v>
      </c>
      <c r="B131" s="3" t="s">
        <v>407</v>
      </c>
      <c r="C131" s="9" t="s">
        <v>133</v>
      </c>
      <c r="D131" s="1"/>
      <c r="E131" s="1"/>
      <c r="F131" s="1"/>
      <c r="G131" s="1"/>
    </row>
    <row r="132" spans="1:7">
      <c r="A132" s="1">
        <v>131</v>
      </c>
      <c r="B132" s="3" t="s">
        <v>408</v>
      </c>
      <c r="C132" s="11" t="s">
        <v>134</v>
      </c>
      <c r="D132" s="1"/>
      <c r="E132" s="1"/>
      <c r="F132" s="1"/>
      <c r="G132" s="1"/>
    </row>
    <row r="133" spans="1:7">
      <c r="A133" s="1">
        <v>132</v>
      </c>
      <c r="B133" s="3" t="s">
        <v>409</v>
      </c>
      <c r="C133" s="9" t="s">
        <v>135</v>
      </c>
      <c r="D133" s="1"/>
      <c r="E133" s="1"/>
      <c r="F133" s="1"/>
      <c r="G133" s="1"/>
    </row>
    <row r="134" spans="1:7">
      <c r="A134" s="1">
        <v>133</v>
      </c>
      <c r="B134" s="3" t="s">
        <v>410</v>
      </c>
      <c r="C134" s="9" t="s">
        <v>136</v>
      </c>
      <c r="D134" s="1"/>
      <c r="E134" s="1"/>
      <c r="F134" s="1"/>
      <c r="G134" s="1"/>
    </row>
    <row r="135" spans="1:7">
      <c r="A135" s="1">
        <v>134</v>
      </c>
      <c r="B135" s="3" t="s">
        <v>411</v>
      </c>
      <c r="C135" s="11" t="s">
        <v>137</v>
      </c>
      <c r="D135" s="1"/>
      <c r="E135" s="1"/>
      <c r="F135" s="1"/>
      <c r="G135" s="1"/>
    </row>
    <row r="136" spans="1:7">
      <c r="A136" s="1">
        <v>135</v>
      </c>
      <c r="B136" s="3" t="s">
        <v>412</v>
      </c>
      <c r="C136" s="9" t="s">
        <v>138</v>
      </c>
      <c r="D136" s="1"/>
      <c r="E136" s="1"/>
      <c r="F136" s="1"/>
      <c r="G136" s="1"/>
    </row>
    <row r="137" spans="1:7">
      <c r="A137" s="1">
        <v>136</v>
      </c>
      <c r="B137" s="3" t="s">
        <v>413</v>
      </c>
      <c r="C137" s="9" t="s">
        <v>139</v>
      </c>
      <c r="D137" s="3"/>
      <c r="E137" s="3"/>
      <c r="F137" s="1"/>
      <c r="G137" s="1"/>
    </row>
    <row r="138" spans="1:7">
      <c r="A138" s="1">
        <v>137</v>
      </c>
      <c r="B138" s="3" t="s">
        <v>414</v>
      </c>
      <c r="C138" s="11" t="s">
        <v>140</v>
      </c>
      <c r="D138" s="3"/>
      <c r="E138" s="3"/>
      <c r="F138" s="1"/>
      <c r="G138" s="1"/>
    </row>
    <row r="139" spans="1:7">
      <c r="A139" s="1">
        <v>138</v>
      </c>
      <c r="B139" s="3" t="s">
        <v>415</v>
      </c>
      <c r="C139" s="9" t="s">
        <v>141</v>
      </c>
      <c r="D139" s="3"/>
      <c r="E139" s="1"/>
      <c r="F139" s="1"/>
      <c r="G139" s="1"/>
    </row>
    <row r="140" spans="1:7">
      <c r="A140" s="1">
        <v>139</v>
      </c>
      <c r="B140" s="3" t="s">
        <v>416</v>
      </c>
      <c r="C140" s="9" t="s">
        <v>142</v>
      </c>
      <c r="D140" s="3"/>
      <c r="E140" s="1"/>
      <c r="F140" s="1"/>
      <c r="G140" s="1"/>
    </row>
    <row r="141" spans="1:7">
      <c r="A141" s="1">
        <v>140</v>
      </c>
      <c r="B141" s="3" t="s">
        <v>417</v>
      </c>
      <c r="C141" s="9" t="s">
        <v>143</v>
      </c>
      <c r="D141" s="3"/>
      <c r="E141" s="1"/>
      <c r="F141" s="1"/>
      <c r="G141" s="1"/>
    </row>
    <row r="142" spans="1:7">
      <c r="A142" s="1">
        <v>141</v>
      </c>
      <c r="B142" s="3" t="s">
        <v>418</v>
      </c>
      <c r="C142" s="9" t="s">
        <v>144</v>
      </c>
      <c r="D142" s="3"/>
      <c r="E142" s="1"/>
      <c r="F142" s="1"/>
      <c r="G142" s="1"/>
    </row>
    <row r="143" spans="1:7">
      <c r="A143" s="1">
        <v>142</v>
      </c>
      <c r="B143" s="3" t="s">
        <v>419</v>
      </c>
      <c r="C143" s="9" t="s">
        <v>145</v>
      </c>
      <c r="D143" s="3"/>
      <c r="E143" s="1"/>
      <c r="F143" s="1"/>
      <c r="G143" s="1"/>
    </row>
    <row r="144" spans="1:7">
      <c r="A144" s="1">
        <v>143</v>
      </c>
      <c r="B144" s="3" t="s">
        <v>420</v>
      </c>
      <c r="C144" s="9" t="s">
        <v>146</v>
      </c>
      <c r="D144" s="3"/>
      <c r="E144" s="3"/>
      <c r="F144" s="1"/>
      <c r="G144" s="1"/>
    </row>
    <row r="145" spans="1:7">
      <c r="A145" s="1">
        <v>144</v>
      </c>
      <c r="B145" s="3" t="s">
        <v>421</v>
      </c>
      <c r="C145" s="9" t="s">
        <v>147</v>
      </c>
      <c r="D145" s="3"/>
      <c r="E145" s="3"/>
      <c r="F145" s="1"/>
      <c r="G145" s="1"/>
    </row>
    <row r="146" spans="1:7">
      <c r="A146" s="1">
        <v>145</v>
      </c>
      <c r="B146" s="3" t="s">
        <v>422</v>
      </c>
      <c r="C146" s="9" t="s">
        <v>148</v>
      </c>
      <c r="D146" s="3"/>
      <c r="E146" s="3"/>
      <c r="F146" s="1"/>
      <c r="G146" s="1"/>
    </row>
    <row r="147" spans="1:7">
      <c r="A147" s="1">
        <v>146</v>
      </c>
      <c r="B147" s="3" t="s">
        <v>423</v>
      </c>
      <c r="C147" s="9" t="s">
        <v>149</v>
      </c>
      <c r="D147" s="3"/>
      <c r="E147" s="3"/>
      <c r="F147" s="3"/>
      <c r="G147" s="1"/>
    </row>
    <row r="148" spans="1:7">
      <c r="A148" s="1">
        <v>147</v>
      </c>
      <c r="B148" s="3" t="s">
        <v>424</v>
      </c>
      <c r="C148" s="9" t="s">
        <v>150</v>
      </c>
      <c r="D148" s="3"/>
      <c r="E148" s="1"/>
      <c r="F148" s="3"/>
      <c r="G148" s="1"/>
    </row>
    <row r="149" spans="1:7">
      <c r="A149" s="1">
        <v>148</v>
      </c>
      <c r="B149" s="3" t="s">
        <v>425</v>
      </c>
      <c r="C149" s="9" t="s">
        <v>151</v>
      </c>
      <c r="D149" s="1"/>
      <c r="E149" s="3"/>
      <c r="F149" s="3"/>
      <c r="G149" s="1"/>
    </row>
    <row r="150" spans="1:7">
      <c r="A150" s="1">
        <v>149</v>
      </c>
      <c r="B150" s="3" t="s">
        <v>426</v>
      </c>
      <c r="C150" s="9" t="s">
        <v>152</v>
      </c>
      <c r="D150" s="1"/>
      <c r="E150" s="3"/>
      <c r="F150" s="3"/>
      <c r="G150" s="1"/>
    </row>
    <row r="151" spans="1:7">
      <c r="A151" s="1">
        <v>150</v>
      </c>
      <c r="B151" s="3" t="s">
        <v>427</v>
      </c>
      <c r="C151" s="11" t="s">
        <v>153</v>
      </c>
      <c r="D151" s="1"/>
      <c r="E151" s="3"/>
      <c r="F151" s="3"/>
      <c r="G151" s="1"/>
    </row>
    <row r="152" spans="1:7">
      <c r="A152" s="1">
        <v>151</v>
      </c>
      <c r="B152" s="3" t="s">
        <v>428</v>
      </c>
      <c r="C152" s="9" t="s">
        <v>154</v>
      </c>
      <c r="D152" s="1"/>
      <c r="E152" s="3"/>
      <c r="F152" s="3"/>
      <c r="G152" s="1"/>
    </row>
    <row r="153" spans="1:7">
      <c r="A153" s="1">
        <v>152</v>
      </c>
      <c r="B153" s="3" t="s">
        <v>429</v>
      </c>
      <c r="C153" s="9" t="s">
        <v>155</v>
      </c>
      <c r="D153" s="1"/>
      <c r="E153" s="3"/>
      <c r="F153" s="3"/>
      <c r="G153" s="1"/>
    </row>
    <row r="154" spans="1:7">
      <c r="A154" s="1">
        <v>153</v>
      </c>
      <c r="B154" s="3" t="s">
        <v>430</v>
      </c>
      <c r="C154" s="11" t="s">
        <v>156</v>
      </c>
      <c r="D154" s="1"/>
      <c r="E154" s="3"/>
      <c r="F154" s="3"/>
      <c r="G154" s="1"/>
    </row>
    <row r="155" spans="1:7">
      <c r="A155" s="1">
        <v>154</v>
      </c>
      <c r="B155" s="3" t="s">
        <v>431</v>
      </c>
      <c r="C155" s="11" t="s">
        <v>157</v>
      </c>
      <c r="D155" s="1"/>
      <c r="E155" s="3"/>
      <c r="F155" s="3"/>
      <c r="G155" s="1"/>
    </row>
    <row r="156" spans="1:7">
      <c r="A156" s="1">
        <v>155</v>
      </c>
      <c r="B156" s="3" t="s">
        <v>432</v>
      </c>
      <c r="C156" s="9" t="s">
        <v>158</v>
      </c>
      <c r="D156" s="1"/>
      <c r="E156" s="3"/>
      <c r="F156" s="3"/>
      <c r="G156" s="1"/>
    </row>
    <row r="157" spans="1:7">
      <c r="A157" s="1">
        <v>156</v>
      </c>
      <c r="B157" s="3" t="s">
        <v>433</v>
      </c>
      <c r="C157" s="9" t="s">
        <v>159</v>
      </c>
      <c r="D157" s="1"/>
      <c r="E157" s="3"/>
      <c r="F157" s="3"/>
      <c r="G157" s="1"/>
    </row>
    <row r="158" spans="1:7">
      <c r="A158" s="1">
        <v>157</v>
      </c>
      <c r="B158" s="3" t="s">
        <v>434</v>
      </c>
      <c r="C158" s="9" t="s">
        <v>160</v>
      </c>
      <c r="D158" s="1"/>
      <c r="E158" s="3"/>
      <c r="F158" s="3"/>
      <c r="G158" s="1"/>
    </row>
    <row r="159" spans="1:7">
      <c r="A159" s="1">
        <v>158</v>
      </c>
      <c r="B159" s="3" t="s">
        <v>435</v>
      </c>
      <c r="C159" s="9" t="s">
        <v>161</v>
      </c>
      <c r="D159" s="1"/>
      <c r="E159" s="3"/>
      <c r="F159" s="3"/>
      <c r="G159" s="1"/>
    </row>
    <row r="160" spans="1:7">
      <c r="A160" s="1">
        <v>159</v>
      </c>
      <c r="B160" s="3" t="s">
        <v>436</v>
      </c>
      <c r="C160" s="9" t="s">
        <v>162</v>
      </c>
      <c r="D160" s="1"/>
      <c r="E160" s="3"/>
      <c r="F160" s="3"/>
      <c r="G160" s="1"/>
    </row>
    <row r="161" spans="1:7">
      <c r="A161" s="1">
        <v>160</v>
      </c>
      <c r="B161" s="3" t="s">
        <v>437</v>
      </c>
      <c r="C161" s="9" t="s">
        <v>163</v>
      </c>
      <c r="D161" s="1"/>
      <c r="E161" s="3"/>
      <c r="F161" s="3"/>
      <c r="G161" s="1"/>
    </row>
    <row r="162" spans="1:7">
      <c r="A162" s="1">
        <v>161</v>
      </c>
      <c r="B162" s="3" t="s">
        <v>438</v>
      </c>
      <c r="C162" s="9" t="s">
        <v>164</v>
      </c>
      <c r="D162" s="1"/>
      <c r="E162" s="3"/>
      <c r="F162" s="3"/>
      <c r="G162" s="1"/>
    </row>
    <row r="163" spans="1:7">
      <c r="A163" s="1">
        <v>162</v>
      </c>
      <c r="B163" s="3" t="s">
        <v>439</v>
      </c>
      <c r="C163" s="9" t="s">
        <v>165</v>
      </c>
      <c r="D163" s="1"/>
      <c r="E163" s="3"/>
      <c r="F163" s="3"/>
      <c r="G163" s="1"/>
    </row>
    <row r="164" spans="1:7">
      <c r="A164" s="1">
        <v>163</v>
      </c>
      <c r="B164" s="3" t="s">
        <v>440</v>
      </c>
      <c r="C164" s="9" t="s">
        <v>166</v>
      </c>
      <c r="D164" s="1"/>
      <c r="E164" s="3"/>
      <c r="F164" s="3"/>
      <c r="G164" s="1"/>
    </row>
    <row r="165" spans="1:7">
      <c r="A165" s="1">
        <v>164</v>
      </c>
      <c r="B165" s="3" t="s">
        <v>441</v>
      </c>
      <c r="C165" s="11" t="s">
        <v>167</v>
      </c>
      <c r="D165" s="1"/>
      <c r="E165" s="3"/>
      <c r="F165" s="3"/>
      <c r="G165" s="1"/>
    </row>
    <row r="166" spans="1:7">
      <c r="A166" s="1">
        <v>165</v>
      </c>
      <c r="B166" s="3" t="s">
        <v>442</v>
      </c>
      <c r="C166" s="11" t="s">
        <v>168</v>
      </c>
      <c r="D166" s="1"/>
      <c r="E166" s="3"/>
      <c r="F166" s="3"/>
      <c r="G166" s="1"/>
    </row>
    <row r="167" spans="1:7">
      <c r="A167" s="1">
        <v>166</v>
      </c>
      <c r="B167" s="3" t="s">
        <v>443</v>
      </c>
      <c r="C167" s="11" t="s">
        <v>169</v>
      </c>
      <c r="D167" s="1"/>
      <c r="E167" s="3"/>
      <c r="F167" s="3"/>
      <c r="G167" s="1"/>
    </row>
    <row r="168" spans="1:7">
      <c r="A168" s="1">
        <v>167</v>
      </c>
      <c r="B168" s="3" t="s">
        <v>444</v>
      </c>
      <c r="C168" s="11" t="s">
        <v>170</v>
      </c>
      <c r="D168" s="1"/>
      <c r="E168" s="3"/>
      <c r="F168" s="3"/>
      <c r="G168" s="1"/>
    </row>
    <row r="169" spans="1:7">
      <c r="A169" s="1">
        <v>168</v>
      </c>
      <c r="B169" s="3" t="s">
        <v>445</v>
      </c>
      <c r="C169" s="11" t="s">
        <v>171</v>
      </c>
      <c r="D169" s="1"/>
      <c r="E169" s="3"/>
      <c r="F169" s="3"/>
      <c r="G169" s="1"/>
    </row>
    <row r="170" spans="1:7">
      <c r="A170" s="1">
        <v>169</v>
      </c>
      <c r="B170" s="3" t="s">
        <v>446</v>
      </c>
      <c r="C170" s="11" t="s">
        <v>172</v>
      </c>
      <c r="D170" s="1"/>
      <c r="E170" s="3"/>
      <c r="F170" s="3"/>
      <c r="G170" s="1"/>
    </row>
    <row r="171" spans="1:7">
      <c r="A171" s="1">
        <v>170</v>
      </c>
      <c r="B171" s="3" t="s">
        <v>447</v>
      </c>
      <c r="C171" s="9" t="s">
        <v>173</v>
      </c>
      <c r="D171" s="1"/>
      <c r="E171" s="3"/>
      <c r="F171" s="3"/>
      <c r="G171" s="1"/>
    </row>
    <row r="172" spans="1:7">
      <c r="A172" s="1">
        <v>171</v>
      </c>
      <c r="B172" s="3" t="s">
        <v>448</v>
      </c>
      <c r="C172" s="9" t="s">
        <v>174</v>
      </c>
      <c r="D172" s="1"/>
      <c r="E172" s="3"/>
      <c r="F172" s="3"/>
      <c r="G172" s="1"/>
    </row>
    <row r="173" spans="1:7">
      <c r="A173" s="1">
        <v>172</v>
      </c>
      <c r="B173" s="3" t="s">
        <v>449</v>
      </c>
      <c r="C173" s="9" t="s">
        <v>175</v>
      </c>
      <c r="D173" s="1"/>
      <c r="E173" s="3"/>
      <c r="F173" s="3"/>
      <c r="G173" s="1"/>
    </row>
    <row r="174" spans="1:7">
      <c r="A174" s="1">
        <v>173</v>
      </c>
      <c r="B174" s="3" t="s">
        <v>450</v>
      </c>
      <c r="C174" s="11" t="s">
        <v>176</v>
      </c>
      <c r="D174" s="1"/>
      <c r="E174" s="3"/>
      <c r="F174" s="3"/>
      <c r="G174" s="1"/>
    </row>
    <row r="175" spans="1:7">
      <c r="A175" s="1">
        <v>174</v>
      </c>
      <c r="B175" s="3" t="s">
        <v>451</v>
      </c>
      <c r="C175" s="9" t="s">
        <v>177</v>
      </c>
      <c r="D175" s="1"/>
      <c r="E175" s="3"/>
      <c r="F175" s="3"/>
      <c r="G175" s="1"/>
    </row>
    <row r="176" spans="1:7">
      <c r="A176" s="1">
        <v>175</v>
      </c>
      <c r="B176" s="3" t="s">
        <v>452</v>
      </c>
      <c r="C176" s="9" t="s">
        <v>178</v>
      </c>
      <c r="D176" s="1"/>
      <c r="E176" s="3"/>
      <c r="F176" s="3"/>
      <c r="G176" s="1"/>
    </row>
    <row r="177" spans="1:7">
      <c r="A177" s="1">
        <v>176</v>
      </c>
      <c r="B177" s="3" t="s">
        <v>453</v>
      </c>
      <c r="C177" s="9" t="s">
        <v>179</v>
      </c>
      <c r="D177" s="1"/>
      <c r="E177" s="3"/>
      <c r="F177" s="3"/>
      <c r="G177" s="1"/>
    </row>
    <row r="178" spans="1:7">
      <c r="A178" s="1">
        <v>177</v>
      </c>
      <c r="B178" s="3" t="s">
        <v>454</v>
      </c>
      <c r="C178" s="9" t="s">
        <v>180</v>
      </c>
      <c r="D178" s="3"/>
      <c r="E178" s="1"/>
      <c r="F178" s="3"/>
      <c r="G178" s="1"/>
    </row>
    <row r="179" spans="1:7">
      <c r="A179" s="1">
        <v>178</v>
      </c>
      <c r="B179" s="3" t="s">
        <v>455</v>
      </c>
      <c r="C179" s="9" t="s">
        <v>181</v>
      </c>
      <c r="D179" s="1"/>
      <c r="E179" s="3"/>
      <c r="F179" s="3"/>
      <c r="G179" s="1"/>
    </row>
    <row r="180" spans="1:7">
      <c r="A180" s="1">
        <v>179</v>
      </c>
      <c r="B180" s="3" t="s">
        <v>456</v>
      </c>
      <c r="C180" s="9" t="s">
        <v>182</v>
      </c>
      <c r="D180" s="1"/>
      <c r="E180" s="3"/>
      <c r="F180" s="3"/>
      <c r="G180" s="1"/>
    </row>
    <row r="181" spans="1:7">
      <c r="A181" s="1">
        <v>180</v>
      </c>
      <c r="B181" s="3" t="s">
        <v>457</v>
      </c>
      <c r="C181" s="9" t="s">
        <v>183</v>
      </c>
      <c r="D181" s="1"/>
      <c r="E181" s="3"/>
      <c r="F181" s="3"/>
      <c r="G181" s="1"/>
    </row>
    <row r="182" spans="1:7">
      <c r="A182" s="1">
        <v>181</v>
      </c>
      <c r="B182" s="3" t="s">
        <v>458</v>
      </c>
      <c r="C182" s="9" t="s">
        <v>184</v>
      </c>
      <c r="D182" s="1"/>
      <c r="E182" s="3"/>
      <c r="F182" s="3"/>
      <c r="G182" s="1"/>
    </row>
    <row r="183" spans="1:7">
      <c r="A183" s="1">
        <v>182</v>
      </c>
      <c r="B183" s="3" t="s">
        <v>459</v>
      </c>
      <c r="C183" s="9" t="s">
        <v>185</v>
      </c>
      <c r="D183" s="1"/>
      <c r="E183" s="3"/>
      <c r="F183" s="3"/>
      <c r="G183" s="1"/>
    </row>
    <row r="184" spans="1:7">
      <c r="A184" s="1">
        <v>183</v>
      </c>
      <c r="B184" s="3" t="s">
        <v>460</v>
      </c>
      <c r="C184" s="9" t="s">
        <v>186</v>
      </c>
      <c r="D184" s="1"/>
      <c r="E184" s="3"/>
      <c r="F184" s="3"/>
      <c r="G184" s="1"/>
    </row>
    <row r="185" spans="1:7">
      <c r="A185" s="1">
        <v>184</v>
      </c>
      <c r="B185" s="3" t="s">
        <v>461</v>
      </c>
      <c r="C185" s="11" t="s">
        <v>187</v>
      </c>
      <c r="D185" s="1"/>
      <c r="E185" s="3"/>
      <c r="F185" s="3"/>
      <c r="G185" s="1"/>
    </row>
    <row r="186" spans="1:7">
      <c r="A186" s="1">
        <v>185</v>
      </c>
      <c r="B186" s="3" t="s">
        <v>462</v>
      </c>
      <c r="C186" s="9" t="s">
        <v>188</v>
      </c>
      <c r="D186" s="1"/>
      <c r="E186" s="3"/>
      <c r="F186" s="3"/>
      <c r="G186" s="1"/>
    </row>
    <row r="187" spans="1:7">
      <c r="A187" s="1">
        <v>186</v>
      </c>
      <c r="B187" s="3" t="s">
        <v>463</v>
      </c>
      <c r="C187" s="9" t="s">
        <v>189</v>
      </c>
      <c r="D187" s="1"/>
      <c r="E187" s="3"/>
      <c r="F187" s="3"/>
      <c r="G187" s="1"/>
    </row>
    <row r="188" spans="1:7">
      <c r="A188" s="1">
        <v>187</v>
      </c>
      <c r="B188" s="3" t="s">
        <v>464</v>
      </c>
      <c r="C188" s="9" t="s">
        <v>190</v>
      </c>
      <c r="D188" s="1"/>
      <c r="E188" s="3"/>
      <c r="F188" s="3"/>
      <c r="G188" s="1"/>
    </row>
    <row r="189" spans="1:7">
      <c r="A189" s="1">
        <v>188</v>
      </c>
      <c r="B189" s="3" t="s">
        <v>465</v>
      </c>
      <c r="C189" s="11" t="s">
        <v>191</v>
      </c>
      <c r="D189" s="1"/>
      <c r="E189" s="3"/>
      <c r="F189" s="3"/>
      <c r="G189" s="1"/>
    </row>
    <row r="190" spans="1:7">
      <c r="A190" s="1">
        <v>189</v>
      </c>
      <c r="B190" s="3" t="s">
        <v>466</v>
      </c>
      <c r="C190" s="9" t="s">
        <v>192</v>
      </c>
      <c r="D190" s="1"/>
      <c r="E190" s="3"/>
      <c r="F190" s="3"/>
      <c r="G190" s="1"/>
    </row>
    <row r="191" spans="1:7">
      <c r="A191" s="1">
        <v>190</v>
      </c>
      <c r="B191" s="3" t="s">
        <v>467</v>
      </c>
      <c r="C191" s="9" t="s">
        <v>193</v>
      </c>
      <c r="D191" s="1"/>
      <c r="E191" s="3"/>
      <c r="F191" s="3"/>
      <c r="G191" s="1"/>
    </row>
    <row r="192" spans="1:7">
      <c r="A192" s="1">
        <v>191</v>
      </c>
      <c r="B192" s="3" t="s">
        <v>468</v>
      </c>
      <c r="C192" s="11" t="s">
        <v>194</v>
      </c>
      <c r="D192" s="1"/>
      <c r="E192" s="3"/>
      <c r="F192" s="3"/>
      <c r="G192" s="1"/>
    </row>
    <row r="193" spans="1:7">
      <c r="A193" s="1">
        <v>192</v>
      </c>
      <c r="B193" s="3" t="s">
        <v>469</v>
      </c>
      <c r="C193" s="9" t="s">
        <v>195</v>
      </c>
      <c r="D193" s="1"/>
      <c r="E193" s="3"/>
      <c r="F193" s="3"/>
      <c r="G193" s="1"/>
    </row>
    <row r="194" spans="1:7">
      <c r="A194" s="1">
        <v>193</v>
      </c>
      <c r="B194" s="3" t="s">
        <v>470</v>
      </c>
      <c r="C194" s="9" t="s">
        <v>196</v>
      </c>
      <c r="D194" s="3"/>
      <c r="E194" s="3"/>
      <c r="F194" s="1"/>
      <c r="G194" s="1"/>
    </row>
    <row r="195" spans="1:7">
      <c r="A195" s="1">
        <v>194</v>
      </c>
      <c r="B195" s="3" t="s">
        <v>471</v>
      </c>
      <c r="C195" s="9" t="s">
        <v>197</v>
      </c>
      <c r="D195" s="1"/>
      <c r="E195" s="3"/>
      <c r="F195" s="3"/>
      <c r="G195" s="1"/>
    </row>
    <row r="196" spans="1:7">
      <c r="A196" s="1">
        <v>195</v>
      </c>
      <c r="B196" s="3" t="s">
        <v>472</v>
      </c>
      <c r="C196" s="9" t="s">
        <v>198</v>
      </c>
      <c r="D196" s="1"/>
      <c r="E196" s="3"/>
      <c r="F196" s="3"/>
      <c r="G196" s="1"/>
    </row>
    <row r="197" spans="1:7">
      <c r="A197" s="1">
        <v>196</v>
      </c>
      <c r="B197" s="3" t="s">
        <v>473</v>
      </c>
      <c r="C197" s="9" t="s">
        <v>199</v>
      </c>
      <c r="D197" s="1"/>
      <c r="E197" s="3"/>
      <c r="F197" s="3"/>
      <c r="G197" s="1"/>
    </row>
    <row r="198" spans="1:7">
      <c r="A198" s="1">
        <v>197</v>
      </c>
      <c r="B198" s="3" t="s">
        <v>474</v>
      </c>
      <c r="C198" s="9" t="s">
        <v>200</v>
      </c>
      <c r="D198" s="1"/>
      <c r="E198" s="3"/>
      <c r="F198" s="3"/>
      <c r="G198" s="1"/>
    </row>
    <row r="199" spans="1:7">
      <c r="A199" s="1">
        <v>198</v>
      </c>
      <c r="B199" s="3" t="s">
        <v>475</v>
      </c>
      <c r="C199" s="9" t="s">
        <v>201</v>
      </c>
      <c r="D199" s="1"/>
      <c r="E199" s="3"/>
      <c r="F199" s="3"/>
      <c r="G199" s="1"/>
    </row>
    <row r="200" spans="1:7">
      <c r="A200" s="1">
        <v>199</v>
      </c>
      <c r="B200" s="3" t="s">
        <v>476</v>
      </c>
      <c r="C200" s="9" t="s">
        <v>202</v>
      </c>
      <c r="D200" s="1"/>
      <c r="E200" s="3"/>
      <c r="F200" s="3"/>
      <c r="G200" s="1"/>
    </row>
    <row r="201" spans="1:7">
      <c r="A201" s="1">
        <v>200</v>
      </c>
      <c r="B201" s="3" t="s">
        <v>477</v>
      </c>
      <c r="C201" s="9" t="s">
        <v>203</v>
      </c>
      <c r="D201" s="1"/>
      <c r="E201" s="3"/>
      <c r="F201" s="3"/>
      <c r="G201" s="1"/>
    </row>
    <row r="202" spans="1:7">
      <c r="A202" s="1">
        <v>201</v>
      </c>
      <c r="B202" s="3" t="s">
        <v>478</v>
      </c>
      <c r="C202" s="9" t="s">
        <v>204</v>
      </c>
      <c r="D202" s="1"/>
      <c r="E202" s="3"/>
      <c r="F202" s="3"/>
      <c r="G202" s="1"/>
    </row>
    <row r="203" spans="1:7">
      <c r="A203" s="1">
        <v>202</v>
      </c>
      <c r="B203" s="3" t="s">
        <v>479</v>
      </c>
      <c r="C203" s="9" t="s">
        <v>205</v>
      </c>
      <c r="D203" s="1"/>
      <c r="E203" s="3"/>
      <c r="F203" s="3"/>
      <c r="G203" s="1"/>
    </row>
    <row r="204" spans="1:7">
      <c r="A204" s="1">
        <v>203</v>
      </c>
      <c r="B204" s="3" t="s">
        <v>470</v>
      </c>
      <c r="C204" s="9" t="s">
        <v>206</v>
      </c>
      <c r="D204" s="1"/>
      <c r="E204" s="3"/>
      <c r="F204" s="3"/>
      <c r="G204" s="1"/>
    </row>
    <row r="205" spans="1:7">
      <c r="A205" s="1">
        <v>204</v>
      </c>
      <c r="B205" s="3" t="s">
        <v>480</v>
      </c>
      <c r="C205" s="9" t="s">
        <v>207</v>
      </c>
      <c r="D205" s="1"/>
      <c r="E205" s="3"/>
      <c r="F205" s="3"/>
      <c r="G205" s="1"/>
    </row>
    <row r="206" spans="1:7">
      <c r="A206" s="1">
        <v>205</v>
      </c>
      <c r="B206" s="3" t="s">
        <v>481</v>
      </c>
      <c r="C206" s="9" t="s">
        <v>208</v>
      </c>
      <c r="D206" s="1"/>
      <c r="E206" s="3"/>
      <c r="F206" s="3"/>
      <c r="G206" s="1"/>
    </row>
    <row r="207" spans="1:7">
      <c r="A207" s="1">
        <v>206</v>
      </c>
      <c r="B207" s="3" t="s">
        <v>482</v>
      </c>
      <c r="C207" s="9" t="s">
        <v>209</v>
      </c>
      <c r="D207" s="1"/>
      <c r="E207" s="3"/>
      <c r="F207" s="3"/>
      <c r="G207" s="1"/>
    </row>
    <row r="208" spans="1:7">
      <c r="A208" s="1">
        <v>207</v>
      </c>
      <c r="B208" s="3" t="s">
        <v>483</v>
      </c>
      <c r="C208" s="9" t="s">
        <v>210</v>
      </c>
      <c r="D208" s="1"/>
      <c r="E208" s="3"/>
      <c r="F208" s="3"/>
      <c r="G208" s="1"/>
    </row>
    <row r="209" spans="1:7">
      <c r="A209" s="1">
        <v>208</v>
      </c>
      <c r="B209" s="9" t="s">
        <v>484</v>
      </c>
      <c r="C209" s="2" t="s">
        <v>211</v>
      </c>
      <c r="D209" s="1"/>
      <c r="E209" s="1"/>
      <c r="F209" s="1"/>
      <c r="G209" s="1"/>
    </row>
    <row r="210" spans="1:7">
      <c r="A210" s="1">
        <v>209</v>
      </c>
      <c r="B210" s="12" t="s">
        <v>485</v>
      </c>
      <c r="C210" s="12" t="s">
        <v>212</v>
      </c>
      <c r="D210" s="1"/>
      <c r="E210" s="1"/>
      <c r="F210" s="1"/>
      <c r="G210" s="1"/>
    </row>
    <row r="211" spans="1:7">
      <c r="A211" s="1">
        <v>210</v>
      </c>
      <c r="B211" s="3" t="s">
        <v>486</v>
      </c>
      <c r="C211" s="9" t="s">
        <v>213</v>
      </c>
      <c r="D211" s="1"/>
      <c r="E211" s="1"/>
      <c r="F211" s="1"/>
      <c r="G211" s="1"/>
    </row>
    <row r="212" spans="1:7">
      <c r="A212" s="1">
        <v>211</v>
      </c>
      <c r="B212" s="3" t="s">
        <v>487</v>
      </c>
      <c r="C212" s="9" t="s">
        <v>214</v>
      </c>
      <c r="D212" s="1"/>
      <c r="E212" s="1"/>
      <c r="F212" s="1"/>
      <c r="G212" s="1"/>
    </row>
    <row r="213" spans="1:7">
      <c r="A213" s="1">
        <v>212</v>
      </c>
      <c r="B213" s="3" t="s">
        <v>488</v>
      </c>
      <c r="C213" s="9" t="s">
        <v>215</v>
      </c>
      <c r="D213" s="1"/>
      <c r="E213" s="1"/>
      <c r="F213" s="1"/>
      <c r="G213" s="1"/>
    </row>
    <row r="214" spans="1:7">
      <c r="A214" s="1">
        <v>213</v>
      </c>
      <c r="B214" s="9" t="s">
        <v>489</v>
      </c>
      <c r="C214" s="9" t="s">
        <v>216</v>
      </c>
      <c r="D214" s="1"/>
      <c r="E214" s="1"/>
      <c r="F214" s="1"/>
      <c r="G214" s="1"/>
    </row>
    <row r="215" spans="1:7">
      <c r="A215" s="1">
        <v>214</v>
      </c>
      <c r="B215" s="3" t="s">
        <v>490</v>
      </c>
      <c r="C215" s="9" t="s">
        <v>217</v>
      </c>
      <c r="D215" s="1"/>
      <c r="E215" s="1"/>
      <c r="F215" s="1"/>
      <c r="G215" s="1"/>
    </row>
    <row r="216" spans="1:7">
      <c r="A216" s="1">
        <v>215</v>
      </c>
      <c r="B216" s="3" t="s">
        <v>491</v>
      </c>
      <c r="C216" s="9" t="s">
        <v>218</v>
      </c>
      <c r="D216" s="1"/>
      <c r="E216" s="1"/>
      <c r="F216" s="1"/>
      <c r="G216" s="1"/>
    </row>
    <row r="217" spans="1:7">
      <c r="A217" s="1">
        <v>216</v>
      </c>
      <c r="B217" s="8" t="s">
        <v>492</v>
      </c>
      <c r="C217" s="9" t="s">
        <v>219</v>
      </c>
      <c r="D217" s="1"/>
      <c r="E217" s="1"/>
      <c r="F217" s="1"/>
      <c r="G217" s="1"/>
    </row>
    <row r="218" spans="1:7">
      <c r="A218" s="1">
        <v>217</v>
      </c>
      <c r="B218" s="3" t="s">
        <v>493</v>
      </c>
      <c r="C218" s="9" t="s">
        <v>220</v>
      </c>
      <c r="D218" s="1"/>
      <c r="E218" s="1"/>
      <c r="F218" s="1"/>
      <c r="G218" s="1"/>
    </row>
    <row r="219" spans="1:7">
      <c r="A219" s="1">
        <v>218</v>
      </c>
      <c r="B219" s="3" t="s">
        <v>494</v>
      </c>
      <c r="C219" s="9" t="s">
        <v>221</v>
      </c>
      <c r="D219" s="1"/>
      <c r="E219" s="1"/>
      <c r="F219" s="1"/>
      <c r="G219" s="1"/>
    </row>
    <row r="220" spans="1:7">
      <c r="A220" s="1">
        <v>219</v>
      </c>
      <c r="B220" s="3" t="s">
        <v>495</v>
      </c>
      <c r="C220" s="9" t="s">
        <v>275</v>
      </c>
      <c r="D220" s="1"/>
      <c r="E220" s="1"/>
      <c r="F220" s="1"/>
      <c r="G220" s="1"/>
    </row>
    <row r="221" spans="1:7">
      <c r="A221" s="1">
        <v>220</v>
      </c>
      <c r="B221" s="5" t="s">
        <v>496</v>
      </c>
      <c r="C221" s="13" t="s">
        <v>222</v>
      </c>
      <c r="D221" s="25"/>
      <c r="E221" s="1"/>
      <c r="F221" s="1"/>
      <c r="G221" s="1"/>
    </row>
    <row r="222" spans="1:7">
      <c r="A222" s="1">
        <v>221</v>
      </c>
      <c r="B222" s="4" t="s">
        <v>497</v>
      </c>
      <c r="C222" s="5" t="s">
        <v>223</v>
      </c>
      <c r="D222" s="4"/>
      <c r="E222" s="1"/>
      <c r="F222" s="1"/>
      <c r="G222" s="1"/>
    </row>
    <row r="223" spans="1:7">
      <c r="A223" s="1">
        <v>222</v>
      </c>
      <c r="B223" s="4" t="s">
        <v>498</v>
      </c>
      <c r="C223" s="5" t="s">
        <v>224</v>
      </c>
      <c r="D223" s="1"/>
      <c r="E223" s="1"/>
      <c r="F223" s="1"/>
      <c r="G223" s="1"/>
    </row>
    <row r="224" spans="1:7" ht="18.600000000000001">
      <c r="A224" s="1">
        <v>223</v>
      </c>
      <c r="B224" s="26" t="s">
        <v>499</v>
      </c>
      <c r="C224" s="5" t="s">
        <v>225</v>
      </c>
      <c r="D224" s="1"/>
      <c r="E224" s="1"/>
      <c r="F224" s="1"/>
      <c r="G224" s="1"/>
    </row>
    <row r="225" spans="1:7">
      <c r="A225" s="1">
        <v>224</v>
      </c>
      <c r="B225" s="5" t="s">
        <v>570</v>
      </c>
      <c r="C225" s="208" t="s">
        <v>584</v>
      </c>
      <c r="D225" s="1"/>
      <c r="E225" s="1"/>
      <c r="F225" s="1"/>
      <c r="G225" s="1"/>
    </row>
    <row r="226" spans="1:7">
      <c r="A226" s="1">
        <v>225</v>
      </c>
      <c r="B226" s="4" t="s">
        <v>500</v>
      </c>
      <c r="C226" s="5" t="s">
        <v>226</v>
      </c>
      <c r="D226" s="1"/>
      <c r="E226" s="1"/>
      <c r="F226" s="1"/>
      <c r="G226" s="1"/>
    </row>
    <row r="227" spans="1:7">
      <c r="A227" s="1">
        <v>226</v>
      </c>
      <c r="B227" s="5" t="s">
        <v>501</v>
      </c>
      <c r="C227" s="5" t="s">
        <v>1</v>
      </c>
      <c r="D227" s="1"/>
      <c r="E227" s="1"/>
      <c r="F227" s="1"/>
      <c r="G227" s="1"/>
    </row>
    <row r="228" spans="1:7">
      <c r="A228" s="1">
        <v>227</v>
      </c>
      <c r="B228" s="5" t="s">
        <v>502</v>
      </c>
      <c r="C228" s="5" t="s">
        <v>227</v>
      </c>
      <c r="D228" s="1"/>
      <c r="E228" s="1"/>
      <c r="F228" s="1"/>
      <c r="G228" s="1"/>
    </row>
    <row r="229" spans="1:7">
      <c r="A229" s="1">
        <v>228</v>
      </c>
      <c r="B229" s="5" t="s">
        <v>503</v>
      </c>
      <c r="C229" s="10" t="s">
        <v>228</v>
      </c>
      <c r="D229" s="1"/>
      <c r="E229" s="1"/>
      <c r="F229" s="1"/>
      <c r="G229" s="1"/>
    </row>
    <row r="230" spans="1:7">
      <c r="A230" s="1">
        <v>229</v>
      </c>
      <c r="B230" s="4" t="s">
        <v>504</v>
      </c>
      <c r="C230" s="5" t="s">
        <v>229</v>
      </c>
      <c r="D230" s="1"/>
      <c r="E230" s="1"/>
      <c r="F230" s="1"/>
      <c r="G230" s="1"/>
    </row>
    <row r="231" spans="1:7">
      <c r="A231" s="1">
        <v>230</v>
      </c>
      <c r="B231" s="4" t="s">
        <v>505</v>
      </c>
      <c r="C231" s="5" t="s">
        <v>230</v>
      </c>
      <c r="D231" s="1"/>
      <c r="E231" s="1"/>
      <c r="F231" s="1"/>
      <c r="G231" s="1"/>
    </row>
    <row r="232" spans="1:7">
      <c r="A232" s="1">
        <v>231</v>
      </c>
      <c r="B232" s="4" t="s">
        <v>506</v>
      </c>
      <c r="C232" s="5" t="s">
        <v>231</v>
      </c>
      <c r="D232" s="1"/>
      <c r="E232" s="1"/>
      <c r="F232" s="1"/>
      <c r="G232" s="1"/>
    </row>
    <row r="233" spans="1:7">
      <c r="A233" s="1">
        <v>232</v>
      </c>
      <c r="B233" s="5" t="s">
        <v>507</v>
      </c>
      <c r="C233" s="5" t="s">
        <v>281</v>
      </c>
      <c r="D233" s="4"/>
      <c r="E233" s="1"/>
      <c r="F233" s="1"/>
      <c r="G233" s="1"/>
    </row>
    <row r="234" spans="1:7">
      <c r="A234" s="1">
        <v>233</v>
      </c>
      <c r="B234" s="5" t="s">
        <v>508</v>
      </c>
      <c r="C234" s="5" t="s">
        <v>232</v>
      </c>
      <c r="D234" s="5"/>
      <c r="E234" s="1"/>
      <c r="F234" s="1"/>
      <c r="G234" s="1"/>
    </row>
    <row r="235" spans="1:7">
      <c r="A235" s="1">
        <v>234</v>
      </c>
      <c r="B235" s="5" t="s">
        <v>509</v>
      </c>
      <c r="C235" s="5" t="s">
        <v>233</v>
      </c>
      <c r="D235" s="4"/>
      <c r="E235" s="1"/>
      <c r="F235" s="1"/>
      <c r="G235" s="1"/>
    </row>
    <row r="236" spans="1:7">
      <c r="A236" s="1">
        <v>235</v>
      </c>
      <c r="B236" s="5" t="s">
        <v>510</v>
      </c>
      <c r="C236" s="5" t="s">
        <v>234</v>
      </c>
      <c r="D236" s="4"/>
      <c r="E236" s="1"/>
      <c r="F236" s="1"/>
      <c r="G236" s="1"/>
    </row>
    <row r="237" spans="1:7">
      <c r="A237" s="1">
        <v>236</v>
      </c>
      <c r="B237" s="4" t="s">
        <v>511</v>
      </c>
      <c r="C237" s="10" t="s">
        <v>235</v>
      </c>
      <c r="D237" s="4"/>
      <c r="E237" s="1"/>
      <c r="F237" s="1"/>
      <c r="G237" s="1"/>
    </row>
    <row r="238" spans="1:7">
      <c r="A238" s="1">
        <v>237</v>
      </c>
      <c r="B238" s="5" t="s">
        <v>512</v>
      </c>
      <c r="C238" s="5" t="s">
        <v>274</v>
      </c>
      <c r="D238" s="4"/>
      <c r="E238" s="1"/>
      <c r="F238" s="1"/>
      <c r="G238" s="1"/>
    </row>
    <row r="239" spans="1:7">
      <c r="A239" s="1">
        <v>238</v>
      </c>
      <c r="B239" s="5" t="s">
        <v>513</v>
      </c>
      <c r="C239" s="5" t="s">
        <v>236</v>
      </c>
      <c r="D239" s="4"/>
      <c r="E239" s="1"/>
      <c r="F239" s="1"/>
      <c r="G239" s="1"/>
    </row>
    <row r="240" spans="1:7">
      <c r="A240" s="1">
        <v>239</v>
      </c>
      <c r="B240" s="5" t="s">
        <v>514</v>
      </c>
      <c r="C240" s="5" t="s">
        <v>249</v>
      </c>
      <c r="D240" s="4"/>
      <c r="E240" s="1"/>
      <c r="F240" s="1"/>
      <c r="G240" s="1"/>
    </row>
    <row r="241" spans="1:7">
      <c r="A241" s="1">
        <v>240</v>
      </c>
      <c r="B241" s="5" t="s">
        <v>515</v>
      </c>
      <c r="C241" s="5" t="s">
        <v>237</v>
      </c>
      <c r="D241" s="4"/>
      <c r="E241" s="1"/>
      <c r="F241" s="1"/>
      <c r="G241" s="1"/>
    </row>
    <row r="242" spans="1:7">
      <c r="A242" s="1">
        <v>241</v>
      </c>
      <c r="B242" s="1" t="s">
        <v>516</v>
      </c>
      <c r="C242" s="2" t="s">
        <v>238</v>
      </c>
      <c r="D242" s="1"/>
      <c r="E242" s="1"/>
      <c r="F242" s="1"/>
      <c r="G242" s="1"/>
    </row>
    <row r="243" spans="1:7">
      <c r="A243" s="1">
        <v>242</v>
      </c>
      <c r="B243" s="1" t="s">
        <v>517</v>
      </c>
      <c r="C243" s="2" t="s">
        <v>239</v>
      </c>
      <c r="D243" s="1"/>
      <c r="E243" s="1"/>
      <c r="F243" s="1"/>
      <c r="G243" s="1"/>
    </row>
    <row r="244" spans="1:7">
      <c r="A244" s="1">
        <v>243</v>
      </c>
      <c r="B244" s="1" t="s">
        <v>518</v>
      </c>
      <c r="C244" s="2" t="s">
        <v>240</v>
      </c>
      <c r="D244" s="1"/>
      <c r="E244" s="1"/>
      <c r="F244" s="1"/>
      <c r="G244" s="1"/>
    </row>
    <row r="245" spans="1:7" ht="19.2">
      <c r="A245" s="1">
        <v>244</v>
      </c>
      <c r="B245" s="17" t="s">
        <v>519</v>
      </c>
      <c r="C245" s="1" t="s">
        <v>241</v>
      </c>
      <c r="D245" s="4"/>
      <c r="E245" s="1"/>
      <c r="F245" s="1"/>
      <c r="G245" s="1"/>
    </row>
    <row r="246" spans="1:7" ht="19.2">
      <c r="A246" s="1">
        <v>245</v>
      </c>
      <c r="B246" s="17" t="s">
        <v>520</v>
      </c>
      <c r="C246" s="1" t="s">
        <v>242</v>
      </c>
      <c r="D246" s="4"/>
      <c r="E246" s="1"/>
      <c r="F246" s="1"/>
      <c r="G246" s="1"/>
    </row>
    <row r="247" spans="1:7" ht="19.2">
      <c r="A247" s="1">
        <v>246</v>
      </c>
      <c r="B247" s="17" t="s">
        <v>521</v>
      </c>
      <c r="C247" s="1" t="s">
        <v>6</v>
      </c>
      <c r="D247" s="4"/>
      <c r="E247" s="1"/>
      <c r="F247" s="1"/>
      <c r="G247" s="1"/>
    </row>
    <row r="248" spans="1:7" ht="19.2">
      <c r="A248" s="1">
        <v>247</v>
      </c>
      <c r="B248" s="17" t="s">
        <v>522</v>
      </c>
      <c r="C248" s="1" t="s">
        <v>7</v>
      </c>
      <c r="D248" s="1"/>
      <c r="E248" s="1"/>
      <c r="F248" s="1"/>
      <c r="G248" s="1"/>
    </row>
    <row r="249" spans="1:7" ht="19.2">
      <c r="A249" s="1">
        <v>248</v>
      </c>
      <c r="B249" s="17" t="s">
        <v>523</v>
      </c>
      <c r="C249" s="1" t="s">
        <v>8</v>
      </c>
      <c r="D249" s="1"/>
      <c r="E249" s="1"/>
      <c r="F249" s="1"/>
      <c r="G249" s="1"/>
    </row>
    <row r="250" spans="1:7" ht="20.399999999999999">
      <c r="A250" s="1">
        <v>249</v>
      </c>
      <c r="B250" s="17" t="s">
        <v>562</v>
      </c>
      <c r="C250" s="1" t="s">
        <v>563</v>
      </c>
      <c r="D250" s="1"/>
      <c r="E250" s="1"/>
      <c r="F250" s="1"/>
      <c r="G250" s="1"/>
    </row>
    <row r="251" spans="1:7" ht="19.2">
      <c r="A251" s="1">
        <v>250</v>
      </c>
      <c r="B251" s="17" t="s">
        <v>524</v>
      </c>
      <c r="C251" s="1" t="s">
        <v>9</v>
      </c>
      <c r="D251" s="1"/>
      <c r="E251" s="1"/>
      <c r="F251" s="1"/>
      <c r="G251" s="1"/>
    </row>
    <row r="252" spans="1:7" ht="19.2">
      <c r="A252" s="1">
        <v>251</v>
      </c>
      <c r="B252" s="17" t="s">
        <v>525</v>
      </c>
      <c r="C252" s="1" t="s">
        <v>10</v>
      </c>
      <c r="D252" s="1"/>
      <c r="E252" s="1"/>
      <c r="F252" s="1"/>
      <c r="G252" s="1"/>
    </row>
    <row r="253" spans="1:7" ht="19.2">
      <c r="A253" s="1">
        <v>252</v>
      </c>
      <c r="B253" s="17" t="s">
        <v>526</v>
      </c>
      <c r="C253" s="1" t="s">
        <v>11</v>
      </c>
      <c r="D253" s="1"/>
      <c r="E253" s="1"/>
      <c r="F253" s="1"/>
      <c r="G253" s="1"/>
    </row>
    <row r="254" spans="1:7" ht="19.2">
      <c r="A254" s="1">
        <v>253</v>
      </c>
      <c r="B254" s="17" t="s">
        <v>527</v>
      </c>
      <c r="C254" s="1" t="s">
        <v>12</v>
      </c>
      <c r="D254" s="1"/>
      <c r="E254" s="1"/>
      <c r="F254" s="1"/>
      <c r="G254" s="1"/>
    </row>
    <row r="255" spans="1:7" ht="20.399999999999999">
      <c r="A255" s="1">
        <v>254</v>
      </c>
      <c r="B255" s="17" t="s">
        <v>571</v>
      </c>
      <c r="C255" s="1" t="s">
        <v>575</v>
      </c>
      <c r="D255" s="1"/>
      <c r="E255" s="1"/>
      <c r="F255" s="1"/>
      <c r="G255" s="1"/>
    </row>
    <row r="256" spans="1:7">
      <c r="A256" s="1">
        <v>255</v>
      </c>
      <c r="B256" s="5" t="s">
        <v>528</v>
      </c>
      <c r="C256" s="14" t="s">
        <v>250</v>
      </c>
      <c r="D256" s="1" t="s">
        <v>529</v>
      </c>
      <c r="E256" s="1"/>
      <c r="F256" s="1"/>
      <c r="G256" s="1"/>
    </row>
    <row r="257" spans="1:7">
      <c r="A257" s="1">
        <v>256</v>
      </c>
      <c r="B257" s="5" t="s">
        <v>530</v>
      </c>
      <c r="C257" s="14" t="s">
        <v>251</v>
      </c>
      <c r="D257" s="1" t="s">
        <v>529</v>
      </c>
      <c r="E257" s="1"/>
      <c r="F257" s="1"/>
      <c r="G257" s="1"/>
    </row>
    <row r="258" spans="1:7">
      <c r="A258" s="1">
        <v>257</v>
      </c>
      <c r="B258" s="5" t="s">
        <v>531</v>
      </c>
      <c r="C258" s="14" t="s">
        <v>252</v>
      </c>
      <c r="D258" s="1" t="s">
        <v>529</v>
      </c>
      <c r="E258" s="1"/>
      <c r="F258" s="1"/>
      <c r="G258" s="1"/>
    </row>
    <row r="259" spans="1:7">
      <c r="A259" s="1">
        <v>258</v>
      </c>
      <c r="B259" s="5" t="s">
        <v>532</v>
      </c>
      <c r="C259" s="14" t="s">
        <v>253</v>
      </c>
      <c r="D259" s="1" t="s">
        <v>529</v>
      </c>
      <c r="E259" s="1"/>
      <c r="F259" s="1"/>
      <c r="G259" s="1"/>
    </row>
    <row r="260" spans="1:7">
      <c r="A260" s="1">
        <v>259</v>
      </c>
      <c r="B260" s="5" t="s">
        <v>533</v>
      </c>
      <c r="C260" s="14" t="s">
        <v>254</v>
      </c>
      <c r="D260" s="1" t="s">
        <v>529</v>
      </c>
      <c r="E260" s="1"/>
      <c r="F260" s="1"/>
      <c r="G260" s="1"/>
    </row>
    <row r="261" spans="1:7">
      <c r="A261" s="1">
        <v>260</v>
      </c>
      <c r="B261" s="5" t="s">
        <v>534</v>
      </c>
      <c r="C261" s="14" t="s">
        <v>255</v>
      </c>
      <c r="D261" s="1" t="s">
        <v>529</v>
      </c>
      <c r="E261" s="1"/>
      <c r="F261" s="1"/>
      <c r="G261" s="1"/>
    </row>
    <row r="262" spans="1:7">
      <c r="A262" s="1">
        <v>261</v>
      </c>
      <c r="B262" s="5" t="s">
        <v>535</v>
      </c>
      <c r="C262" s="14" t="s">
        <v>256</v>
      </c>
      <c r="D262" s="1" t="s">
        <v>529</v>
      </c>
      <c r="E262" s="1"/>
      <c r="F262" s="1"/>
      <c r="G262" s="1"/>
    </row>
    <row r="263" spans="1:7">
      <c r="A263" s="1">
        <v>262</v>
      </c>
      <c r="B263" s="5" t="s">
        <v>536</v>
      </c>
      <c r="C263" s="14" t="s">
        <v>257</v>
      </c>
      <c r="D263" s="1" t="s">
        <v>529</v>
      </c>
      <c r="E263" s="1"/>
      <c r="F263" s="1"/>
      <c r="G263" s="1"/>
    </row>
    <row r="264" spans="1:7">
      <c r="A264" s="1">
        <v>263</v>
      </c>
      <c r="B264" s="5" t="s">
        <v>537</v>
      </c>
      <c r="C264" s="14" t="s">
        <v>258</v>
      </c>
      <c r="D264" s="1" t="s">
        <v>529</v>
      </c>
      <c r="E264" s="1"/>
      <c r="F264" s="1"/>
      <c r="G264" s="1"/>
    </row>
    <row r="265" spans="1:7">
      <c r="A265" s="1">
        <v>264</v>
      </c>
      <c r="B265" s="5" t="s">
        <v>538</v>
      </c>
      <c r="C265" s="14" t="s">
        <v>259</v>
      </c>
      <c r="D265" s="1" t="s">
        <v>529</v>
      </c>
      <c r="E265" s="1"/>
      <c r="F265" s="1"/>
      <c r="G265" s="1"/>
    </row>
    <row r="266" spans="1:7">
      <c r="A266" s="1">
        <v>265</v>
      </c>
      <c r="B266" s="2" t="s">
        <v>539</v>
      </c>
      <c r="C266" s="14" t="s">
        <v>260</v>
      </c>
      <c r="D266" s="1" t="s">
        <v>529</v>
      </c>
      <c r="E266" s="1"/>
      <c r="F266" s="1"/>
      <c r="G266" s="1"/>
    </row>
    <row r="267" spans="1:7">
      <c r="A267" s="1">
        <v>266</v>
      </c>
      <c r="B267" s="2" t="s">
        <v>540</v>
      </c>
      <c r="C267" s="14" t="s">
        <v>261</v>
      </c>
      <c r="D267" s="1" t="s">
        <v>529</v>
      </c>
      <c r="E267" s="1"/>
      <c r="F267" s="1"/>
      <c r="G267" s="1"/>
    </row>
    <row r="268" spans="1:7">
      <c r="A268" s="1">
        <v>267</v>
      </c>
      <c r="B268" s="2" t="s">
        <v>541</v>
      </c>
      <c r="C268" s="14" t="s">
        <v>262</v>
      </c>
      <c r="D268" s="1" t="s">
        <v>529</v>
      </c>
      <c r="E268" s="1"/>
      <c r="F268" s="1"/>
      <c r="G268" s="1"/>
    </row>
    <row r="269" spans="1:7">
      <c r="A269" s="1">
        <v>268</v>
      </c>
      <c r="B269" s="2" t="s">
        <v>542</v>
      </c>
      <c r="C269" s="14" t="s">
        <v>263</v>
      </c>
      <c r="D269" s="1" t="s">
        <v>529</v>
      </c>
      <c r="E269" s="1"/>
      <c r="F269" s="1"/>
      <c r="G269" s="1"/>
    </row>
    <row r="270" spans="1:7">
      <c r="A270" s="1">
        <v>269</v>
      </c>
      <c r="B270" s="2" t="s">
        <v>543</v>
      </c>
      <c r="C270" s="14" t="s">
        <v>264</v>
      </c>
      <c r="D270" s="1" t="s">
        <v>529</v>
      </c>
      <c r="E270" s="1"/>
      <c r="F270" s="1"/>
      <c r="G270" s="1"/>
    </row>
    <row r="271" spans="1:7" ht="48">
      <c r="A271" s="1">
        <v>270</v>
      </c>
      <c r="B271" s="27" t="s">
        <v>544</v>
      </c>
      <c r="C271" s="27" t="s">
        <v>265</v>
      </c>
    </row>
    <row r="272" spans="1:7">
      <c r="A272" s="1">
        <v>271</v>
      </c>
      <c r="B272" s="15" t="s">
        <v>545</v>
      </c>
      <c r="C272" s="28" t="s">
        <v>268</v>
      </c>
    </row>
    <row r="273" spans="1:7">
      <c r="A273" s="1">
        <v>272</v>
      </c>
      <c r="B273" s="15" t="s">
        <v>546</v>
      </c>
      <c r="C273" s="28" t="s">
        <v>267</v>
      </c>
    </row>
    <row r="274" spans="1:7">
      <c r="A274" s="1">
        <v>273</v>
      </c>
      <c r="B274" s="15" t="s">
        <v>547</v>
      </c>
      <c r="C274" s="28" t="s">
        <v>276</v>
      </c>
    </row>
    <row r="275" spans="1:7">
      <c r="A275" s="1">
        <v>274</v>
      </c>
      <c r="B275" s="15" t="s">
        <v>548</v>
      </c>
      <c r="C275" s="28" t="s">
        <v>278</v>
      </c>
    </row>
    <row r="276" spans="1:7" ht="96">
      <c r="A276" s="1">
        <v>275</v>
      </c>
      <c r="B276" s="29" t="s">
        <v>549</v>
      </c>
      <c r="C276" s="27" t="s">
        <v>550</v>
      </c>
    </row>
    <row r="277" spans="1:7">
      <c r="A277" s="1">
        <v>276</v>
      </c>
      <c r="B277" s="190" t="s">
        <v>568</v>
      </c>
      <c r="C277" s="14" t="s">
        <v>581</v>
      </c>
      <c r="D277" s="1" t="s">
        <v>529</v>
      </c>
      <c r="E277" s="1"/>
      <c r="F277" s="1"/>
      <c r="G277" s="1"/>
    </row>
    <row r="278" spans="1:7">
      <c r="A278" s="1">
        <v>277</v>
      </c>
      <c r="B278" s="20" t="s">
        <v>295</v>
      </c>
      <c r="C278" s="6" t="s">
        <v>22</v>
      </c>
      <c r="D278" s="1" t="s">
        <v>529</v>
      </c>
    </row>
    <row r="279" spans="1:7">
      <c r="A279" s="1">
        <v>278</v>
      </c>
      <c r="B279" s="20" t="s">
        <v>296</v>
      </c>
      <c r="C279" s="6" t="s">
        <v>23</v>
      </c>
      <c r="D279" s="1" t="s">
        <v>529</v>
      </c>
    </row>
    <row r="280" spans="1:7">
      <c r="A280" s="1">
        <v>279</v>
      </c>
      <c r="B280" s="192" t="s">
        <v>569</v>
      </c>
      <c r="C280" s="209" t="s">
        <v>583</v>
      </c>
      <c r="D280" s="1" t="s">
        <v>529</v>
      </c>
    </row>
    <row r="281" spans="1:7">
      <c r="A281" s="1">
        <v>280</v>
      </c>
      <c r="B281" s="190" t="s">
        <v>578</v>
      </c>
      <c r="C281" s="14" t="s">
        <v>582</v>
      </c>
      <c r="D281" s="1" t="s">
        <v>529</v>
      </c>
    </row>
    <row r="282" spans="1:7" ht="19.2">
      <c r="A282" s="1">
        <v>281</v>
      </c>
      <c r="B282" s="17" t="s">
        <v>572</v>
      </c>
      <c r="C282" s="1" t="s">
        <v>15</v>
      </c>
      <c r="D282" s="1" t="s">
        <v>529</v>
      </c>
    </row>
    <row r="283" spans="1:7" ht="19.2">
      <c r="A283" s="1">
        <v>282</v>
      </c>
      <c r="B283" s="17" t="s">
        <v>573</v>
      </c>
      <c r="C283" s="1" t="s">
        <v>574</v>
      </c>
      <c r="D283" s="1" t="s">
        <v>529</v>
      </c>
    </row>
    <row r="284" spans="1:7">
      <c r="A284" s="1">
        <v>283</v>
      </c>
      <c r="B284" s="191" t="s">
        <v>579</v>
      </c>
      <c r="C284" s="6" t="s">
        <v>580</v>
      </c>
      <c r="D284" s="1" t="s">
        <v>529</v>
      </c>
    </row>
    <row r="285" spans="1:7">
      <c r="A285" s="1">
        <v>284</v>
      </c>
      <c r="B285" s="20"/>
      <c r="C285" s="6"/>
    </row>
    <row r="286" spans="1:7">
      <c r="A286" s="1">
        <v>285</v>
      </c>
      <c r="B286" s="20"/>
      <c r="C286" s="6"/>
    </row>
    <row r="287" spans="1:7">
      <c r="A287" s="1">
        <v>286</v>
      </c>
      <c r="B287" s="20"/>
      <c r="C287" s="6"/>
    </row>
    <row r="288" spans="1:7">
      <c r="A288" s="1">
        <v>287</v>
      </c>
      <c r="B288" s="20"/>
      <c r="C288" s="6"/>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Miho Kondo</cp:lastModifiedBy>
  <cp:lastPrinted>2021-08-10T05:04:24Z</cp:lastPrinted>
  <dcterms:created xsi:type="dcterms:W3CDTF">2019-03-27T04:37:06Z</dcterms:created>
  <dcterms:modified xsi:type="dcterms:W3CDTF">2021-08-12T11:32:41Z</dcterms:modified>
</cp:coreProperties>
</file>