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ho.ueda\Desktop\ファクトシート\"/>
    </mc:Choice>
  </mc:AlternateContent>
  <bookViews>
    <workbookView xWindow="260" yWindow="-80" windowWidth="18320" windowHeight="7140"/>
  </bookViews>
  <sheets>
    <sheet name="ハイライト(2年Q毎)" sheetId="6" r:id="rId1"/>
    <sheet name="セグメント指標(10年）" sheetId="8" r:id="rId2"/>
    <sheet name="Sheet3" sheetId="3"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Print_Area" localSheetId="1">'セグメント指標(10年）'!$A$1:$M$83</definedName>
    <definedName name="_xlnm.Print_Area" localSheetId="0">'ハイライト(2年Q毎)'!$A$1:$ES$71</definedName>
  </definedNames>
  <calcPr calcId="162913"/>
</workbook>
</file>

<file path=xl/calcChain.xml><?xml version="1.0" encoding="utf-8"?>
<calcChain xmlns="http://schemas.openxmlformats.org/spreadsheetml/2006/main">
  <c r="B82" i="8" l="1"/>
  <c r="B56" i="8"/>
  <c r="B1" i="8"/>
  <c r="D60" i="8" l="1"/>
  <c r="A63" i="6" l="1"/>
  <c r="B18" i="6" l="1"/>
  <c r="AZ4" i="6"/>
  <c r="A63" i="8" l="1"/>
  <c r="L34" i="8" l="1"/>
  <c r="L30" i="8"/>
  <c r="L26" i="8"/>
  <c r="L22" i="8"/>
  <c r="L18" i="8"/>
  <c r="L14" i="8"/>
  <c r="L10" i="8"/>
  <c r="L6" i="8"/>
  <c r="M6" i="8"/>
  <c r="M30" i="8"/>
  <c r="M26" i="8"/>
  <c r="A31" i="8"/>
  <c r="M34" i="8"/>
  <c r="B34" i="8"/>
  <c r="B33" i="8"/>
  <c r="B32" i="8"/>
  <c r="A19" i="8"/>
  <c r="M22" i="8"/>
  <c r="B22" i="8"/>
  <c r="B21" i="8"/>
  <c r="B20" i="8"/>
  <c r="A11" i="8"/>
  <c r="M14" i="8"/>
  <c r="B14" i="8"/>
  <c r="B13" i="8"/>
  <c r="B12" i="8"/>
  <c r="A80" i="8"/>
  <c r="A79" i="8"/>
  <c r="A78" i="8"/>
  <c r="A77" i="8"/>
  <c r="A76" i="8"/>
  <c r="A75" i="8"/>
  <c r="A74" i="8"/>
  <c r="A73" i="8"/>
  <c r="A72" i="8"/>
  <c r="A71" i="8"/>
  <c r="A70" i="8"/>
  <c r="A69" i="8"/>
  <c r="A68" i="8"/>
  <c r="A67" i="8"/>
  <c r="A66" i="8"/>
  <c r="A65" i="8"/>
  <c r="A64" i="8"/>
  <c r="A62" i="8"/>
  <c r="A61" i="8"/>
  <c r="M60" i="8"/>
  <c r="L60" i="8"/>
  <c r="K60" i="8"/>
  <c r="J60" i="8"/>
  <c r="I60" i="8"/>
  <c r="H60" i="8"/>
  <c r="G60" i="8"/>
  <c r="F60" i="8"/>
  <c r="E60" i="8"/>
  <c r="C60" i="8"/>
  <c r="B59" i="8"/>
  <c r="B50" i="8"/>
  <c r="B49" i="8"/>
  <c r="B48" i="8"/>
  <c r="A47" i="8"/>
  <c r="B30" i="8"/>
  <c r="B29" i="8"/>
  <c r="B28" i="8"/>
  <c r="A27" i="8"/>
  <c r="B26" i="8"/>
  <c r="B25" i="8"/>
  <c r="B24" i="8"/>
  <c r="A23" i="8"/>
  <c r="B42" i="8"/>
  <c r="B41" i="8"/>
  <c r="B40" i="8"/>
  <c r="A39" i="8"/>
  <c r="B46" i="8"/>
  <c r="B45" i="8"/>
  <c r="B44" i="8"/>
  <c r="A43" i="8"/>
  <c r="B54" i="8"/>
  <c r="B53" i="8"/>
  <c r="B52" i="8"/>
  <c r="A51" i="8"/>
  <c r="M18" i="8"/>
  <c r="B18" i="8"/>
  <c r="B17" i="8"/>
  <c r="B16" i="8"/>
  <c r="A15" i="8"/>
  <c r="B38" i="8"/>
  <c r="B37" i="8"/>
  <c r="B36" i="8"/>
  <c r="A35" i="8"/>
  <c r="M10" i="8"/>
  <c r="B10" i="8"/>
  <c r="B9" i="8"/>
  <c r="B8" i="8"/>
  <c r="A7" i="8"/>
  <c r="B6" i="8"/>
  <c r="B5" i="8"/>
  <c r="B4" i="8"/>
  <c r="A3" i="8"/>
  <c r="M2" i="8"/>
  <c r="L2" i="8"/>
  <c r="K2" i="8"/>
  <c r="J2" i="8"/>
  <c r="I2" i="8"/>
  <c r="H2" i="8"/>
  <c r="G2" i="8"/>
  <c r="F2" i="8"/>
  <c r="E2" i="8"/>
  <c r="D2" i="8"/>
  <c r="C2" i="8"/>
  <c r="A2" i="8"/>
  <c r="A39" i="6" l="1"/>
  <c r="C24" i="6" l="1"/>
  <c r="C25" i="6"/>
  <c r="C26" i="6"/>
  <c r="C38" i="6"/>
  <c r="C37" i="6"/>
  <c r="C36" i="6"/>
  <c r="C30" i="6"/>
  <c r="C31" i="6"/>
  <c r="C32" i="6"/>
  <c r="C29" i="6"/>
  <c r="C28" i="6"/>
  <c r="C27" i="6"/>
  <c r="C21" i="6"/>
  <c r="C22" i="6"/>
  <c r="C23" i="6"/>
  <c r="C33" i="6"/>
  <c r="C34" i="6"/>
  <c r="C35" i="6"/>
  <c r="C39" i="6"/>
  <c r="C40" i="6"/>
  <c r="C41" i="6"/>
  <c r="D25" i="6"/>
  <c r="D26" i="6"/>
  <c r="A4" i="6" l="1"/>
  <c r="A6" i="6"/>
  <c r="C65" i="6" l="1"/>
  <c r="C64" i="6"/>
  <c r="C63" i="6"/>
  <c r="C62" i="6"/>
  <c r="C61" i="6"/>
  <c r="C60" i="6"/>
  <c r="A60" i="6"/>
  <c r="C59" i="6"/>
  <c r="C58" i="6"/>
  <c r="C57" i="6"/>
  <c r="A57" i="6"/>
  <c r="C56" i="6"/>
  <c r="C55" i="6"/>
  <c r="C54" i="6"/>
  <c r="A54" i="6"/>
  <c r="C53" i="6"/>
  <c r="C52" i="6"/>
  <c r="C51" i="6"/>
  <c r="A51" i="6"/>
  <c r="C50" i="6"/>
  <c r="C49" i="6"/>
  <c r="C48" i="6"/>
  <c r="A48" i="6"/>
  <c r="C47" i="6"/>
  <c r="C46" i="6"/>
  <c r="C45" i="6"/>
  <c r="A45" i="6"/>
  <c r="A43" i="6"/>
  <c r="A36" i="6"/>
  <c r="A33" i="6"/>
  <c r="A30" i="6"/>
  <c r="A27" i="6"/>
  <c r="A24" i="6"/>
  <c r="A21" i="6"/>
  <c r="A11" i="6"/>
  <c r="A16" i="6"/>
  <c r="A15" i="6"/>
  <c r="A14" i="6"/>
  <c r="A13" i="6"/>
  <c r="B3" i="6"/>
  <c r="A19" i="6"/>
  <c r="BP5" i="6"/>
  <c r="A67" i="6"/>
  <c r="A9" i="6"/>
  <c r="A8" i="6"/>
  <c r="A7" i="6"/>
  <c r="EB20" i="6"/>
  <c r="DL20" i="6"/>
  <c r="CV20" i="6"/>
  <c r="CF20" i="6"/>
  <c r="BP20" i="6"/>
  <c r="AZ20" i="6"/>
  <c r="D54" i="6"/>
  <c r="P54" i="6"/>
  <c r="AB54" i="6"/>
  <c r="AN54" i="6"/>
  <c r="D55" i="6"/>
  <c r="P55" i="6"/>
  <c r="AB55" i="6"/>
  <c r="AN55" i="6"/>
  <c r="D56" i="6"/>
  <c r="P56" i="6"/>
  <c r="AB56" i="6"/>
  <c r="AN56" i="6"/>
  <c r="D57" i="6"/>
  <c r="P57" i="6"/>
  <c r="AB57" i="6"/>
  <c r="AN57" i="6"/>
  <c r="D58" i="6"/>
  <c r="P58" i="6"/>
  <c r="AB58" i="6"/>
  <c r="AN58" i="6"/>
  <c r="CV67" i="6" l="1"/>
  <c r="AZ67" i="6"/>
  <c r="CV43" i="6" l="1"/>
  <c r="AZ43" i="6"/>
  <c r="D43" i="6"/>
  <c r="CV19" i="6"/>
  <c r="AZ19" i="6"/>
  <c r="D19" i="6"/>
  <c r="CV11" i="6"/>
  <c r="AZ11" i="6"/>
  <c r="D11" i="6"/>
  <c r="CV4" i="6"/>
  <c r="D4" i="6"/>
  <c r="AB71" i="6" l="1"/>
  <c r="AB70" i="6"/>
  <c r="AB69" i="6"/>
  <c r="AN71" i="6"/>
  <c r="AN70" i="6"/>
  <c r="AN69" i="6"/>
  <c r="D71" i="6"/>
  <c r="D70" i="6"/>
  <c r="D69" i="6"/>
  <c r="P71" i="6"/>
  <c r="P70" i="6"/>
  <c r="P69" i="6"/>
  <c r="D49" i="6" l="1"/>
  <c r="D24" i="6"/>
  <c r="AJ25" i="6" l="1"/>
  <c r="T25" i="6" s="1"/>
  <c r="AB48" i="6"/>
  <c r="AN48" i="6"/>
  <c r="AJ24" i="6"/>
  <c r="T24" i="6" s="1"/>
  <c r="P49" i="6"/>
  <c r="AJ26" i="6"/>
  <c r="P48" i="6"/>
  <c r="AN50" i="6" l="1"/>
  <c r="AN49" i="6"/>
  <c r="T26" i="6"/>
  <c r="AB50" i="6"/>
  <c r="AB49" i="6"/>
  <c r="P50" i="6"/>
  <c r="D50" i="6" l="1"/>
  <c r="D48" i="6"/>
  <c r="AB51" i="6" l="1"/>
  <c r="AB63" i="6"/>
  <c r="AB60" i="6" l="1"/>
  <c r="AB45" i="6" l="1"/>
  <c r="AB61" i="6" l="1"/>
  <c r="AB59" i="6" l="1"/>
  <c r="AB46" i="6"/>
  <c r="AB62" i="6"/>
  <c r="AB47" i="6" l="1"/>
  <c r="AB64" i="6" l="1"/>
  <c r="AB52" i="6"/>
  <c r="AB65" i="6" l="1"/>
  <c r="AB53" i="6"/>
  <c r="AN51" i="6" l="1"/>
  <c r="AN63" i="6"/>
  <c r="AN60" i="6" l="1"/>
  <c r="AN45" i="6" l="1"/>
  <c r="AN61" i="6" l="1"/>
  <c r="AN59" i="6" l="1"/>
  <c r="AN46" i="6"/>
  <c r="AN62" i="6"/>
  <c r="AN47" i="6" l="1"/>
  <c r="AN64" i="6" l="1"/>
  <c r="AN52" i="6"/>
  <c r="AN65" i="6" l="1"/>
  <c r="AN53" i="6"/>
  <c r="D63" i="6" l="1"/>
  <c r="D51" i="6"/>
  <c r="P63" i="6"/>
  <c r="P51" i="6" l="1"/>
  <c r="D60" i="6" l="1"/>
  <c r="D59" i="6" l="1"/>
  <c r="P60" i="6"/>
  <c r="D61" i="6"/>
  <c r="D45" i="6" l="1"/>
  <c r="D62" i="6"/>
  <c r="P45" i="6" l="1"/>
  <c r="P61" i="6"/>
  <c r="D46" i="6"/>
  <c r="P59" i="6" l="1"/>
  <c r="P62" i="6"/>
  <c r="D47" i="6"/>
  <c r="P46" i="6" l="1"/>
  <c r="P47" i="6"/>
  <c r="P64" i="6" l="1"/>
  <c r="P52" i="6" l="1"/>
  <c r="P65" i="6"/>
  <c r="P53" i="6" l="1"/>
  <c r="D52" i="6" l="1"/>
  <c r="D65" i="6" l="1"/>
  <c r="D64" i="6"/>
  <c r="D53" i="6"/>
  <c r="D35" i="6" l="1"/>
  <c r="D34" i="6"/>
  <c r="D33" i="6"/>
  <c r="D32" i="6"/>
  <c r="D31" i="6"/>
  <c r="D41" i="6"/>
  <c r="D40" i="6"/>
  <c r="D39" i="6"/>
  <c r="D27" i="6"/>
  <c r="D23" i="6"/>
  <c r="D22" i="6"/>
  <c r="D21" i="6"/>
  <c r="AJ41" i="6" l="1"/>
  <c r="AJ40" i="6"/>
  <c r="T40" i="6" s="1"/>
  <c r="AJ39" i="6"/>
  <c r="T39" i="6" s="1"/>
  <c r="AJ38" i="6"/>
  <c r="AJ37" i="6"/>
  <c r="AJ36" i="6"/>
  <c r="AJ35" i="6"/>
  <c r="AJ34" i="6"/>
  <c r="T34" i="6" s="1"/>
  <c r="AJ33" i="6"/>
  <c r="T33" i="6" s="1"/>
  <c r="AJ32" i="6"/>
  <c r="AJ31" i="6"/>
  <c r="AJ30" i="6"/>
  <c r="AJ29" i="6"/>
  <c r="AJ28" i="6"/>
  <c r="T28" i="6" s="1"/>
  <c r="AJ27" i="6"/>
  <c r="T27" i="6" s="1"/>
  <c r="AJ23" i="6"/>
  <c r="AJ22" i="6"/>
  <c r="T22" i="6" s="1"/>
  <c r="AJ21" i="6"/>
  <c r="T21" i="6" s="1"/>
  <c r="T31" i="6" l="1"/>
  <c r="T37" i="6"/>
  <c r="T30" i="6"/>
  <c r="T36" i="6"/>
  <c r="T41" i="6"/>
  <c r="T29" i="6"/>
  <c r="T35" i="6"/>
  <c r="T23" i="6"/>
  <c r="T32" i="6" l="1"/>
  <c r="T38" i="6"/>
  <c r="AN16" i="6" l="1"/>
  <c r="AB16" i="6" l="1"/>
  <c r="D16" i="6"/>
  <c r="D15" i="6"/>
  <c r="D14" i="6"/>
  <c r="D13" i="6"/>
  <c r="P16" i="6" l="1"/>
  <c r="AB15" i="6"/>
  <c r="AB14" i="6"/>
  <c r="AB13" i="6"/>
  <c r="P15" i="6" l="1"/>
  <c r="P14" i="6"/>
  <c r="P13" i="6"/>
  <c r="D9" i="6"/>
  <c r="D8" i="6"/>
  <c r="D7" i="6"/>
  <c r="D6" i="6"/>
  <c r="AJ9" i="6" l="1"/>
  <c r="T9" i="6" s="1"/>
  <c r="AN15" i="6"/>
  <c r="AN14" i="6"/>
  <c r="AN13" i="6"/>
  <c r="AJ8" i="6"/>
  <c r="AJ7" i="6"/>
  <c r="T7" i="6" s="1"/>
  <c r="AJ6" i="6"/>
  <c r="T6" i="6" s="1"/>
  <c r="T8" i="6" l="1"/>
  <c r="D67" i="6" l="1"/>
  <c r="AJ5" i="6"/>
  <c r="T5" i="6"/>
  <c r="D5" i="6"/>
  <c r="EB5" i="6"/>
  <c r="DL5" i="6"/>
  <c r="CV5" i="6"/>
  <c r="CF5" i="6"/>
  <c r="AZ5" i="6"/>
</calcChain>
</file>

<file path=xl/sharedStrings.xml><?xml version="1.0" encoding="utf-8"?>
<sst xmlns="http://schemas.openxmlformats.org/spreadsheetml/2006/main" count="861" uniqueCount="564">
  <si>
    <t>Selling, general and administrative expenses</t>
  </si>
  <si>
    <t>Ratio of ordinary income to total assets</t>
  </si>
  <si>
    <t>Q1</t>
    <phoneticPr fontId="1"/>
  </si>
  <si>
    <t>Q2</t>
    <phoneticPr fontId="1"/>
  </si>
  <si>
    <t>Q3</t>
    <phoneticPr fontId="1"/>
  </si>
  <si>
    <t>Q4</t>
    <phoneticPr fontId="1"/>
  </si>
  <si>
    <t>FY11</t>
  </si>
  <si>
    <t>FY12</t>
  </si>
  <si>
    <t>FY13</t>
  </si>
  <si>
    <t>FY15</t>
  </si>
  <si>
    <t>FY16</t>
  </si>
  <si>
    <t>FY17</t>
  </si>
  <si>
    <t>FY18</t>
  </si>
  <si>
    <t>-</t>
    <phoneticPr fontId="1"/>
  </si>
  <si>
    <t>English</t>
    <phoneticPr fontId="1"/>
  </si>
  <si>
    <t>FY19</t>
  </si>
  <si>
    <t>USD</t>
    <phoneticPr fontId="1"/>
  </si>
  <si>
    <t>EUR</t>
    <phoneticPr fontId="1"/>
  </si>
  <si>
    <t>RMB</t>
    <phoneticPr fontId="1"/>
  </si>
  <si>
    <t>CONSOLIDATED BALANCE SHEET</t>
    <phoneticPr fontId="1"/>
  </si>
  <si>
    <t>CONSOLIDATED STATEMENT OF CASH FLOWS</t>
    <phoneticPr fontId="1"/>
  </si>
  <si>
    <t>Net sales</t>
    <phoneticPr fontId="1"/>
  </si>
  <si>
    <t>Operating income</t>
    <phoneticPr fontId="1"/>
  </si>
  <si>
    <t>Operating income margin</t>
    <phoneticPr fontId="1"/>
  </si>
  <si>
    <t>Profit attributable to owners of parent</t>
    <phoneticPr fontId="1"/>
  </si>
  <si>
    <t>Performance Running</t>
    <phoneticPr fontId="1"/>
  </si>
  <si>
    <t>Sports Style</t>
    <phoneticPr fontId="1"/>
  </si>
  <si>
    <t>Core Performance Sports</t>
    <phoneticPr fontId="1"/>
  </si>
  <si>
    <t>Onitsuka Tiger</t>
    <phoneticPr fontId="1"/>
  </si>
  <si>
    <t>Apparerl and Equipment</t>
    <phoneticPr fontId="1"/>
  </si>
  <si>
    <t xml:space="preserve">Other </t>
    <phoneticPr fontId="1"/>
  </si>
  <si>
    <t>Net sales</t>
    <phoneticPr fontId="1"/>
  </si>
  <si>
    <t>Cost of Sales</t>
    <phoneticPr fontId="1"/>
  </si>
  <si>
    <t>Reversal of provision for sales returns</t>
    <phoneticPr fontId="1"/>
  </si>
  <si>
    <t>Provision for sales returns</t>
    <phoneticPr fontId="1"/>
  </si>
  <si>
    <t xml:space="preserve">Operating income </t>
    <phoneticPr fontId="1"/>
  </si>
  <si>
    <t>Non-operating income</t>
    <phoneticPr fontId="1"/>
  </si>
  <si>
    <t>Interest income</t>
    <phoneticPr fontId="1"/>
  </si>
  <si>
    <t>dividend income</t>
    <phoneticPr fontId="1"/>
  </si>
  <si>
    <t>Exchange gain</t>
    <phoneticPr fontId="1"/>
  </si>
  <si>
    <t>Subsidy income</t>
    <phoneticPr fontId="1"/>
  </si>
  <si>
    <t>Other non-operating income</t>
    <phoneticPr fontId="1"/>
  </si>
  <si>
    <t>Non-operating income total</t>
    <phoneticPr fontId="1"/>
  </si>
  <si>
    <t>Non-operating expenses</t>
    <phoneticPr fontId="1"/>
  </si>
  <si>
    <t>Interest expenses</t>
    <phoneticPr fontId="1"/>
  </si>
  <si>
    <t>Exchange loss</t>
    <phoneticPr fontId="1"/>
  </si>
  <si>
    <t>Other non-operating expense</t>
    <phoneticPr fontId="1"/>
  </si>
  <si>
    <t>Non-operating expenses total</t>
    <phoneticPr fontId="1"/>
  </si>
  <si>
    <t>Ordinary profit</t>
    <phoneticPr fontId="1"/>
  </si>
  <si>
    <t>Extraordinary income</t>
    <phoneticPr fontId="1"/>
  </si>
  <si>
    <t>Gain on sales of non-current assets</t>
    <phoneticPr fontId="1"/>
  </si>
  <si>
    <t>Gain on sales of investments in securities</t>
    <phoneticPr fontId="1"/>
  </si>
  <si>
    <t>Gain on redemption of investments in securities</t>
    <phoneticPr fontId="1"/>
  </si>
  <si>
    <t>Subsidy income in facilities</t>
    <phoneticPr fontId="1"/>
  </si>
  <si>
    <t>Extraordinary income total</t>
    <phoneticPr fontId="1"/>
  </si>
  <si>
    <t>Extraordinary losses</t>
    <phoneticPr fontId="1"/>
  </si>
  <si>
    <t>Loss on sales of non-current assets</t>
    <phoneticPr fontId="1"/>
  </si>
  <si>
    <t>Loss on retirement of non-current assets</t>
    <phoneticPr fontId="1"/>
  </si>
  <si>
    <t>Loss on sales of investment securities</t>
    <phoneticPr fontId="1"/>
  </si>
  <si>
    <t>Loss on valuation of investment securities</t>
    <phoneticPr fontId="1"/>
  </si>
  <si>
    <t>Impairment losses</t>
    <phoneticPr fontId="1"/>
  </si>
  <si>
    <t>Business restructuring expenses</t>
    <phoneticPr fontId="1"/>
  </si>
  <si>
    <t>Profit or loss before income taxes</t>
    <phoneticPr fontId="1"/>
  </si>
  <si>
    <t>Profit (loss) before income taxes</t>
    <phoneticPr fontId="1"/>
  </si>
  <si>
    <t>Income taxes - current</t>
    <phoneticPr fontId="1"/>
  </si>
  <si>
    <t>Refund of income taxes</t>
    <phoneticPr fontId="1"/>
  </si>
  <si>
    <t>Income taxes - deferred</t>
    <phoneticPr fontId="1"/>
  </si>
  <si>
    <t>Income taxes total</t>
    <phoneticPr fontId="1"/>
  </si>
  <si>
    <t>Profit (loss)</t>
    <phoneticPr fontId="1"/>
  </si>
  <si>
    <t>Profit attributable to non-controlling interests</t>
    <phoneticPr fontId="1"/>
  </si>
  <si>
    <t>Profit attributable to owners of parent</t>
    <phoneticPr fontId="1"/>
  </si>
  <si>
    <t>ASSETS</t>
    <phoneticPr fontId="1"/>
  </si>
  <si>
    <t>Current assets</t>
    <phoneticPr fontId="1"/>
  </si>
  <si>
    <t>Cash and deposits</t>
    <phoneticPr fontId="1"/>
  </si>
  <si>
    <t>Notes and accounts receivable</t>
    <phoneticPr fontId="1"/>
  </si>
  <si>
    <t>Securities</t>
    <phoneticPr fontId="1"/>
  </si>
  <si>
    <t>Merchandise and finished goods</t>
    <phoneticPr fontId="1"/>
  </si>
  <si>
    <t>Work in process</t>
    <phoneticPr fontId="1"/>
  </si>
  <si>
    <t>Raw materials and supplies</t>
    <phoneticPr fontId="1"/>
  </si>
  <si>
    <t>Deferred tax assets</t>
    <phoneticPr fontId="1"/>
  </si>
  <si>
    <t>Other current assets</t>
    <phoneticPr fontId="1"/>
  </si>
  <si>
    <t>Allowance for doubtful accounts</t>
    <phoneticPr fontId="1"/>
  </si>
  <si>
    <t>Total current assets</t>
    <phoneticPr fontId="1"/>
  </si>
  <si>
    <t xml:space="preserve">Property, plant and equipment: </t>
    <phoneticPr fontId="1"/>
  </si>
  <si>
    <t>Non-current assets</t>
    <phoneticPr fontId="1"/>
  </si>
  <si>
    <t>Buildings and structures</t>
    <phoneticPr fontId="1"/>
  </si>
  <si>
    <t>Less accumulated depreciation</t>
    <phoneticPr fontId="1"/>
  </si>
  <si>
    <t>Buildings and structures, net</t>
    <phoneticPr fontId="1"/>
  </si>
  <si>
    <t>Machinery, equipment and vehicles</t>
    <phoneticPr fontId="1"/>
  </si>
  <si>
    <t>Machinery, equipment and vehicles, net</t>
    <phoneticPr fontId="1"/>
  </si>
  <si>
    <t>Tools, furniture and fixtures</t>
    <phoneticPr fontId="1"/>
  </si>
  <si>
    <t>Tools, furniture and fixtures, net</t>
    <phoneticPr fontId="1"/>
  </si>
  <si>
    <t>Land</t>
    <phoneticPr fontId="1"/>
  </si>
  <si>
    <t>Leased assets</t>
    <phoneticPr fontId="1"/>
  </si>
  <si>
    <t>Leased assets, net</t>
    <phoneticPr fontId="1"/>
  </si>
  <si>
    <t>Construction in progress</t>
    <phoneticPr fontId="1"/>
  </si>
  <si>
    <t>Total property, plant and equipment</t>
    <phoneticPr fontId="1"/>
  </si>
  <si>
    <t>Intangible assets</t>
    <phoneticPr fontId="1"/>
  </si>
  <si>
    <t>Goodwill</t>
    <phoneticPr fontId="1"/>
  </si>
  <si>
    <t>Software</t>
    <phoneticPr fontId="1"/>
  </si>
  <si>
    <t>Other intangible assets</t>
    <phoneticPr fontId="1"/>
  </si>
  <si>
    <t>Total intangible assets</t>
    <phoneticPr fontId="1"/>
  </si>
  <si>
    <t>Investments and other assets</t>
    <phoneticPr fontId="1"/>
  </si>
  <si>
    <t>Investments in securities</t>
    <phoneticPr fontId="1"/>
  </si>
  <si>
    <t>Long-term loans receivable</t>
    <phoneticPr fontId="1"/>
  </si>
  <si>
    <t>Deferred tax assets</t>
    <phoneticPr fontId="1"/>
  </si>
  <si>
    <t>Investment and other assets total</t>
    <phoneticPr fontId="1"/>
  </si>
  <si>
    <t>Total investments and other assets</t>
    <phoneticPr fontId="1"/>
  </si>
  <si>
    <t>Total Assets</t>
    <phoneticPr fontId="1"/>
  </si>
  <si>
    <t>LIABILITIES</t>
    <phoneticPr fontId="1"/>
  </si>
  <si>
    <t>Current liabilities</t>
    <phoneticPr fontId="1"/>
  </si>
  <si>
    <t>Notes and accounts payable</t>
    <phoneticPr fontId="1"/>
  </si>
  <si>
    <t>Short-term bank loans</t>
    <phoneticPr fontId="1"/>
  </si>
  <si>
    <t>Current portion of bonds with share acquisition rights</t>
    <phoneticPr fontId="1"/>
  </si>
  <si>
    <t>Lease obligations</t>
    <phoneticPr fontId="1"/>
  </si>
  <si>
    <t>Accrued expenses</t>
    <phoneticPr fontId="1"/>
  </si>
  <si>
    <t>Accrued income taxes</t>
    <phoneticPr fontId="1"/>
  </si>
  <si>
    <t>Accrued consumption taxes</t>
    <phoneticPr fontId="1"/>
  </si>
  <si>
    <t>Deferred tax liabilities</t>
    <phoneticPr fontId="1"/>
  </si>
  <si>
    <t>Provision for employees’ bonuses</t>
    <phoneticPr fontId="1"/>
  </si>
  <si>
    <t>Asset retirement obligations</t>
    <phoneticPr fontId="1"/>
  </si>
  <si>
    <t>Other current liabilities</t>
    <phoneticPr fontId="1"/>
  </si>
  <si>
    <t>Total current liabilities</t>
    <phoneticPr fontId="1"/>
  </si>
  <si>
    <t>Long-term liabilities</t>
    <phoneticPr fontId="1"/>
  </si>
  <si>
    <t>Bonds payable</t>
    <phoneticPr fontId="1"/>
  </si>
  <si>
    <t>Bonds with share acquisition rights</t>
    <phoneticPr fontId="1"/>
  </si>
  <si>
    <t>Long-term borrowings</t>
    <phoneticPr fontId="1"/>
  </si>
  <si>
    <t>Deferred tax liabilities</t>
    <phoneticPr fontId="1"/>
  </si>
  <si>
    <t>Retirement benefit liability</t>
    <phoneticPr fontId="1"/>
  </si>
  <si>
    <t>Other non-current liabilities</t>
    <phoneticPr fontId="1"/>
  </si>
  <si>
    <t>Non-current liabilities total</t>
    <phoneticPr fontId="1"/>
  </si>
  <si>
    <t>Liabilities total</t>
    <phoneticPr fontId="1"/>
  </si>
  <si>
    <t>NET ASSETS</t>
    <phoneticPr fontId="1"/>
  </si>
  <si>
    <t>Shareholders’ equity</t>
    <phoneticPr fontId="1"/>
  </si>
  <si>
    <t>Share capital</t>
    <phoneticPr fontId="1"/>
  </si>
  <si>
    <t>Capital surplus</t>
    <phoneticPr fontId="1"/>
  </si>
  <si>
    <t>Retained earnings</t>
    <phoneticPr fontId="1"/>
  </si>
  <si>
    <t>Treasury shares</t>
    <phoneticPr fontId="1"/>
  </si>
  <si>
    <t>Total shareholders’ equity</t>
    <phoneticPr fontId="1"/>
  </si>
  <si>
    <t>Accumulated other comprehensive income</t>
    <phoneticPr fontId="1"/>
  </si>
  <si>
    <t>Valuation difference on available-for-sale securities</t>
    <phoneticPr fontId="1"/>
  </si>
  <si>
    <t>Unrealized deferred (loss) gain on hedges</t>
    <phoneticPr fontId="1"/>
  </si>
  <si>
    <t>Revaluation reserve for assets of overseas subsidiaries.</t>
    <phoneticPr fontId="1"/>
  </si>
  <si>
    <t>Translation adjustments</t>
    <phoneticPr fontId="1"/>
  </si>
  <si>
    <t>Retirement benefits liability adjustments</t>
    <phoneticPr fontId="1"/>
  </si>
  <si>
    <t>Total accumulated other comprehensive income</t>
    <phoneticPr fontId="1"/>
  </si>
  <si>
    <t>Stock acquisition rights</t>
    <phoneticPr fontId="1"/>
  </si>
  <si>
    <t>Non-controlling interests</t>
    <phoneticPr fontId="1"/>
  </si>
  <si>
    <t>Total net assets</t>
    <phoneticPr fontId="1"/>
  </si>
  <si>
    <t>Total liabilities and net assets</t>
    <phoneticPr fontId="1"/>
  </si>
  <si>
    <t>Operating activities</t>
    <phoneticPr fontId="1"/>
  </si>
  <si>
    <t>Profit or loss before income taxes</t>
    <phoneticPr fontId="1"/>
  </si>
  <si>
    <t>Depreciation and amortization</t>
    <phoneticPr fontId="1"/>
  </si>
  <si>
    <t>Impairment losses</t>
    <phoneticPr fontId="1"/>
  </si>
  <si>
    <t>Amortization of goodwill</t>
    <phoneticPr fontId="1"/>
  </si>
  <si>
    <t>(Decrease) increase in allowance for doubtful receivables</t>
    <phoneticPr fontId="1"/>
  </si>
  <si>
    <t>Increase (decrease) in retirement benefit liability</t>
    <phoneticPr fontId="1"/>
  </si>
  <si>
    <t>Increase (decrease) in provision for bonuses</t>
    <phoneticPr fontId="1"/>
  </si>
  <si>
    <t>Gain or Loss on impairment of investments in securities</t>
    <phoneticPr fontId="1"/>
  </si>
  <si>
    <t>Gain or Loss on sales of investments in securities, net</t>
    <phoneticPr fontId="1"/>
  </si>
  <si>
    <t>Gain or Loss on redemption of investments in securities, net</t>
    <phoneticPr fontId="1"/>
  </si>
  <si>
    <t>Interest and dividend income</t>
    <phoneticPr fontId="1"/>
  </si>
  <si>
    <t>Interest expense</t>
    <phoneticPr fontId="1"/>
  </si>
  <si>
    <t>Exchange (gain) loss, net</t>
    <phoneticPr fontId="1"/>
  </si>
  <si>
    <t xml:space="preserve">Gain or Loss on sales or disposal of property, plant and equipment and other, net </t>
    <phoneticPr fontId="1"/>
  </si>
  <si>
    <t>Business restructuring expenses</t>
    <phoneticPr fontId="1"/>
  </si>
  <si>
    <t>Other, net</t>
    <phoneticPr fontId="1"/>
  </si>
  <si>
    <t>Decrease (increase) in trade receivables</t>
    <phoneticPr fontId="1"/>
  </si>
  <si>
    <t>Decrease (increase) in inventories</t>
    <phoneticPr fontId="1"/>
  </si>
  <si>
    <t>Decrease (increase) in other assets</t>
    <phoneticPr fontId="1"/>
  </si>
  <si>
    <t>Increase (decrease) in trade payables</t>
    <phoneticPr fontId="1"/>
  </si>
  <si>
    <t>Increase (decrease) in accrued consumption taxes</t>
    <phoneticPr fontId="1"/>
  </si>
  <si>
    <t>Increase (decrease) in other liabilities</t>
    <phoneticPr fontId="1"/>
  </si>
  <si>
    <t>Subtotal</t>
    <phoneticPr fontId="1"/>
  </si>
  <si>
    <t>Interest and dividends received</t>
    <phoneticPr fontId="1"/>
  </si>
  <si>
    <t>Interest paid</t>
    <phoneticPr fontId="1"/>
  </si>
  <si>
    <t>Subsidy income in facilities received</t>
    <phoneticPr fontId="1"/>
  </si>
  <si>
    <t>Business restructuring expenses paid</t>
    <phoneticPr fontId="1"/>
  </si>
  <si>
    <t>Income taxes paid</t>
    <phoneticPr fontId="1"/>
  </si>
  <si>
    <t>Net cash provided by operating activities</t>
    <phoneticPr fontId="1"/>
  </si>
  <si>
    <t>Investing activities</t>
    <phoneticPr fontId="1"/>
  </si>
  <si>
    <t>Increase in time deposits</t>
    <phoneticPr fontId="1"/>
  </si>
  <si>
    <t>Proceeds from withdrawal of time deposits</t>
    <phoneticPr fontId="1"/>
  </si>
  <si>
    <t>Purchases of property, plant and equipment</t>
    <phoneticPr fontId="1"/>
  </si>
  <si>
    <t>Payments for disposal of property, plant and equipment</t>
    <phoneticPr fontId="1"/>
  </si>
  <si>
    <t>Proceeds from sales of property, plant and equipment</t>
    <phoneticPr fontId="1"/>
  </si>
  <si>
    <t>Purchases of intangible assets .</t>
    <phoneticPr fontId="1"/>
  </si>
  <si>
    <t>Net decrease (increase) in short-term investment securities</t>
    <phoneticPr fontId="1"/>
  </si>
  <si>
    <t>Purchases of investments in securities</t>
    <phoneticPr fontId="1"/>
  </si>
  <si>
    <t>Proceeds from sales and redemption of investments in securities</t>
    <phoneticPr fontId="1"/>
  </si>
  <si>
    <t>Purchase of shares of subsidiaries resulting in change in scope of consolidation</t>
    <phoneticPr fontId="1"/>
  </si>
  <si>
    <t>Net decrease (increase) in short-term loans receivable</t>
    <phoneticPr fontId="1"/>
  </si>
  <si>
    <t>Long-term loans receivable made</t>
    <phoneticPr fontId="1"/>
  </si>
  <si>
    <t>Collection of long-term loans receivable</t>
    <phoneticPr fontId="1"/>
  </si>
  <si>
    <t>Decrease (increase) in other investments</t>
    <phoneticPr fontId="1"/>
  </si>
  <si>
    <t>Net cash used in investing activities</t>
    <phoneticPr fontId="1"/>
  </si>
  <si>
    <t>Financing activities</t>
    <phoneticPr fontId="1"/>
  </si>
  <si>
    <t>Net increase (decrease) in short-term bank loans</t>
    <phoneticPr fontId="1"/>
  </si>
  <si>
    <t>Proceeds from long-term loans</t>
    <phoneticPr fontId="1"/>
  </si>
  <si>
    <t>Repayment of long-term loans</t>
    <phoneticPr fontId="1"/>
  </si>
  <si>
    <t>Redemption of bonds</t>
    <phoneticPr fontId="1"/>
  </si>
  <si>
    <t>Purchases of treasury stock</t>
    <phoneticPr fontId="1"/>
  </si>
  <si>
    <t xml:space="preserve">Proceeds from sales of treasury stock </t>
    <phoneticPr fontId="1"/>
  </si>
  <si>
    <t>Repayment of lease obligations</t>
    <phoneticPr fontId="1"/>
  </si>
  <si>
    <t>Cash dividends paid to shareholders of the Company</t>
    <phoneticPr fontId="1"/>
  </si>
  <si>
    <t>Dividends paid to non-controlling interests</t>
    <phoneticPr fontId="1"/>
  </si>
  <si>
    <t>Net cash used in financing activities..</t>
    <phoneticPr fontId="1"/>
  </si>
  <si>
    <t>Effect of exchange rate changes on cash and cash equivalents</t>
    <phoneticPr fontId="1"/>
  </si>
  <si>
    <t>Net increase in cash and cash equivalents</t>
    <phoneticPr fontId="1"/>
  </si>
  <si>
    <t>Cash and cash equivalents at beginning of year.</t>
    <phoneticPr fontId="1"/>
  </si>
  <si>
    <t>Cash and cash equivalents at end of year</t>
    <phoneticPr fontId="1"/>
  </si>
  <si>
    <t>Exchange Rate</t>
    <phoneticPr fontId="1"/>
  </si>
  <si>
    <t xml:space="preserve">Japan </t>
    <phoneticPr fontId="1"/>
  </si>
  <si>
    <t>Americas</t>
    <phoneticPr fontId="1"/>
  </si>
  <si>
    <t>North America</t>
    <phoneticPr fontId="1"/>
  </si>
  <si>
    <t>EMEA</t>
    <phoneticPr fontId="1"/>
  </si>
  <si>
    <t>Asia Pasific</t>
    <phoneticPr fontId="1"/>
  </si>
  <si>
    <t>East Asia</t>
    <phoneticPr fontId="1"/>
  </si>
  <si>
    <t>Greater China</t>
    <phoneticPr fontId="1"/>
  </si>
  <si>
    <t>Oceania/Southeast and South Asia</t>
    <phoneticPr fontId="1"/>
  </si>
  <si>
    <t xml:space="preserve">Oceania </t>
    <phoneticPr fontId="1"/>
  </si>
  <si>
    <t>Southeast and South Asia</t>
    <phoneticPr fontId="1"/>
  </si>
  <si>
    <t>Consolidated financial position</t>
    <phoneticPr fontId="1"/>
  </si>
  <si>
    <t>Consolidated management performance</t>
    <phoneticPr fontId="1"/>
  </si>
  <si>
    <t>Net income per share</t>
    <phoneticPr fontId="1"/>
  </si>
  <si>
    <t>Diluted net income per share</t>
    <phoneticPr fontId="1"/>
  </si>
  <si>
    <t>ROE</t>
    <phoneticPr fontId="1"/>
  </si>
  <si>
    <t>ROA</t>
    <phoneticPr fontId="1"/>
  </si>
  <si>
    <t>Ratio of operating income to net sales</t>
    <phoneticPr fontId="1"/>
  </si>
  <si>
    <t>Price-earnings ratio</t>
    <phoneticPr fontId="1"/>
  </si>
  <si>
    <t>Shareholders’ equity ratio</t>
    <phoneticPr fontId="1"/>
  </si>
  <si>
    <t>Net assets per share</t>
    <phoneticPr fontId="1"/>
  </si>
  <si>
    <t>Dividends</t>
    <phoneticPr fontId="1"/>
  </si>
  <si>
    <t>Total dividend amount(Annual)</t>
    <phoneticPr fontId="1"/>
  </si>
  <si>
    <t>Dividend payout ratio (Consolidated)</t>
    <phoneticPr fontId="1"/>
  </si>
  <si>
    <t>Ratio of dividends to net assets (Consolidated)</t>
    <phoneticPr fontId="1"/>
  </si>
  <si>
    <t>Other indicators</t>
    <phoneticPr fontId="1"/>
  </si>
  <si>
    <t>Consolidated number of Employees</t>
    <phoneticPr fontId="1"/>
  </si>
  <si>
    <t>Consolidated DTC Sales Ratio</t>
    <phoneticPr fontId="1"/>
  </si>
  <si>
    <t>1st half</t>
    <phoneticPr fontId="1"/>
  </si>
  <si>
    <t>2nd half</t>
    <phoneticPr fontId="1"/>
  </si>
  <si>
    <t>Full year</t>
    <phoneticPr fontId="1"/>
  </si>
  <si>
    <t>FY09</t>
    <phoneticPr fontId="1"/>
  </si>
  <si>
    <t>FY10</t>
    <phoneticPr fontId="1"/>
  </si>
  <si>
    <t>CONSOLIDATED STATEMENT OF INCOME</t>
    <phoneticPr fontId="1"/>
  </si>
  <si>
    <t>FINANCIAL HIGHLIGHTS</t>
    <phoneticPr fontId="1"/>
  </si>
  <si>
    <t>SALES AND OPERATING INCOME BY CATEGORY</t>
    <phoneticPr fontId="1"/>
  </si>
  <si>
    <t>SALES AND OPERATING INCOME BY REGION</t>
    <phoneticPr fontId="1"/>
  </si>
  <si>
    <t>SEGMENT INFORMATION</t>
    <phoneticPr fontId="1"/>
  </si>
  <si>
    <t>OTHER INFOFORMATION</t>
    <phoneticPr fontId="1"/>
  </si>
  <si>
    <t>Consolidated number of own retail store</t>
    <phoneticPr fontId="1"/>
  </si>
  <si>
    <t>Share of loss (profit) of entities accounted for using equity method</t>
    <phoneticPr fontId="1"/>
  </si>
  <si>
    <t>Subsidy income in facilities</t>
    <phoneticPr fontId="1"/>
  </si>
  <si>
    <t>Proceeds from sales of intangible assets</t>
    <phoneticPr fontId="1"/>
  </si>
  <si>
    <t>Purchase of investments in capital of subsidiaries</t>
    <phoneticPr fontId="1"/>
  </si>
  <si>
    <t>Purchase of shares of subsidiaries and associates</t>
    <phoneticPr fontId="1"/>
  </si>
  <si>
    <t>Proceeds from sales of shares of subsidiaries and associates</t>
    <phoneticPr fontId="1"/>
  </si>
  <si>
    <t>Purchase of shares of subsidiaries resulting in change in scope of consolidation</t>
    <phoneticPr fontId="1"/>
  </si>
  <si>
    <t>Proceeds from sales of shares of subsidiaries resulting in change in scope of consolidation</t>
    <phoneticPr fontId="1"/>
  </si>
  <si>
    <t>Proceeds from sale of businesses</t>
    <phoneticPr fontId="1"/>
  </si>
  <si>
    <t>Payments for acquisition of businesses</t>
    <phoneticPr fontId="1"/>
  </si>
  <si>
    <t>Proceeds from issuance of bonds</t>
    <phoneticPr fontId="1"/>
  </si>
  <si>
    <t>Proceeds from issuance of bonds with share acquisition rights</t>
    <phoneticPr fontId="1"/>
  </si>
  <si>
    <t>Purchase of treasury shares of subsidiaries</t>
    <phoneticPr fontId="1"/>
  </si>
  <si>
    <t>Proceeds from share issuance to non-controlling shareholders</t>
    <phoneticPr fontId="1"/>
  </si>
  <si>
    <t>Payments from changes in ownership interests in subsidiaries that do not result in change in scope of consolidation</t>
    <phoneticPr fontId="1"/>
  </si>
  <si>
    <t>Because the fiscal year ending December 31, 2014 is a transitional period for the change in the fiscal year end, the domestic group companies cover nine months from April 1 to December 31, and overseas group companies cover twelve months from January 1 to December 31.</t>
    <phoneticPr fontId="1"/>
  </si>
  <si>
    <t>Fact sheet</t>
    <phoneticPr fontId="1"/>
  </si>
  <si>
    <t>Consolidated result</t>
    <phoneticPr fontId="1"/>
  </si>
  <si>
    <t>*</t>
    <phoneticPr fontId="1"/>
  </si>
  <si>
    <t>Unit: 100 millions of YEN</t>
    <phoneticPr fontId="1"/>
  </si>
  <si>
    <t>3.</t>
    <phoneticPr fontId="1"/>
  </si>
  <si>
    <t>4.</t>
    <phoneticPr fontId="1"/>
  </si>
  <si>
    <t>-</t>
  </si>
  <si>
    <t>1.</t>
    <phoneticPr fontId="1"/>
  </si>
  <si>
    <t>2.</t>
    <phoneticPr fontId="1"/>
  </si>
  <si>
    <t>FY14 *</t>
    <phoneticPr fontId="1"/>
  </si>
  <si>
    <t>Consolidated number of subsidiaries and affiliates</t>
    <phoneticPr fontId="1"/>
  </si>
  <si>
    <t>-</t>
    <phoneticPr fontId="1"/>
  </si>
  <si>
    <t>-</t>
    <phoneticPr fontId="1"/>
  </si>
  <si>
    <t>Other business(HAGLÖFS)</t>
    <phoneticPr fontId="1"/>
  </si>
  <si>
    <t>Others</t>
    <phoneticPr fontId="1"/>
  </si>
  <si>
    <t>-</t>
    <phoneticPr fontId="1"/>
  </si>
  <si>
    <t>Other regions</t>
    <phoneticPr fontId="1"/>
  </si>
  <si>
    <t>FY20</t>
    <phoneticPr fontId="1"/>
  </si>
  <si>
    <r>
      <t>Cash dividend per share</t>
    </r>
    <r>
      <rPr>
        <sz val="7"/>
        <color rgb="FF000062"/>
        <rFont val="ＭＳ Ｐゴシック"/>
        <family val="3"/>
        <charset val="128"/>
      </rPr>
      <t>（</t>
    </r>
    <r>
      <rPr>
        <sz val="7"/>
        <color rgb="FF000062"/>
        <rFont val="Graphik Regular"/>
        <family val="2"/>
      </rPr>
      <t>Annual</t>
    </r>
    <r>
      <rPr>
        <sz val="7"/>
        <color rgb="FF000062"/>
        <rFont val="ＭＳ Ｐゴシック"/>
        <family val="3"/>
        <charset val="128"/>
      </rPr>
      <t>）</t>
    </r>
    <phoneticPr fontId="1"/>
  </si>
  <si>
    <r>
      <rPr>
        <sz val="7"/>
        <color rgb="FF000062"/>
        <rFont val="Noto Sans CJK JP Regular"/>
        <family val="2"/>
        <charset val="128"/>
      </rPr>
      <t>日本語</t>
    </r>
    <rPh sb="0" eb="3">
      <t>ニホンゴ</t>
    </rPh>
    <phoneticPr fontId="1"/>
  </si>
  <si>
    <r>
      <rPr>
        <sz val="7"/>
        <color rgb="FF000062"/>
        <rFont val="ＭＳ Ｐゴシック"/>
        <family val="2"/>
        <charset val="128"/>
      </rPr>
      <t>横書き用</t>
    </r>
    <rPh sb="0" eb="2">
      <t>ヨコガ</t>
    </rPh>
    <rPh sb="3" eb="4">
      <t>ヨウ</t>
    </rPh>
    <phoneticPr fontId="1"/>
  </si>
  <si>
    <r>
      <rPr>
        <sz val="7"/>
        <color rgb="FF000062"/>
        <rFont val="Noto Sans CJK JP Regular"/>
        <family val="2"/>
        <charset val="128"/>
      </rPr>
      <t>連結ハイライト</t>
    </r>
    <rPh sb="0" eb="2">
      <t>レンケツ</t>
    </rPh>
    <phoneticPr fontId="1"/>
  </si>
  <si>
    <r>
      <t>2020</t>
    </r>
    <r>
      <rPr>
        <sz val="7"/>
        <color rgb="FF000062"/>
        <rFont val="Noto Sans CJK JP Black"/>
        <family val="2"/>
        <charset val="128"/>
      </rPr>
      <t>年</t>
    </r>
    <r>
      <rPr>
        <sz val="7"/>
        <color rgb="FF000062"/>
        <rFont val="Graphik Regular"/>
        <family val="2"/>
      </rPr>
      <t>12</t>
    </r>
    <r>
      <rPr>
        <sz val="7"/>
        <color rgb="FF000062"/>
        <rFont val="Noto Sans CJK JP Black"/>
        <family val="2"/>
        <charset val="128"/>
      </rPr>
      <t>月期</t>
    </r>
    <rPh sb="4" eb="5">
      <t>ネン</t>
    </rPh>
    <rPh sb="7" eb="9">
      <t>ガツキ</t>
    </rPh>
    <phoneticPr fontId="1"/>
  </si>
  <si>
    <r>
      <rPr>
        <sz val="7"/>
        <color rgb="FF000062"/>
        <rFont val="Noto Sans CJK JP Regular"/>
        <family val="2"/>
        <charset val="128"/>
      </rPr>
      <t>カテゴリー別業績推移</t>
    </r>
    <phoneticPr fontId="1"/>
  </si>
  <si>
    <r>
      <t>2019</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</si>
  <si>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r>
      <t>FY2020</t>
    </r>
    <r>
      <rPr>
        <b/>
        <sz val="7"/>
        <color rgb="FF000062"/>
        <rFont val="ＭＳ Ｐゴシック"/>
        <family val="3"/>
        <charset val="128"/>
      </rPr>
      <t>　</t>
    </r>
    <phoneticPr fontId="1"/>
  </si>
  <si>
    <r>
      <rPr>
        <sz val="7"/>
        <color rgb="FF000062"/>
        <rFont val="Noto Sans CJK JP Regular"/>
        <family val="2"/>
        <charset val="128"/>
      </rPr>
      <t>地域別業績推移</t>
    </r>
    <phoneticPr fontId="1"/>
  </si>
  <si>
    <r>
      <t>2020</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</si>
  <si>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r>
      <rPr>
        <sz val="7"/>
        <color rgb="FF000062"/>
        <rFont val="Noto Sans CJK JP Regular"/>
        <family val="2"/>
        <charset val="128"/>
      </rPr>
      <t>連結損益計算書</t>
    </r>
    <rPh sb="0" eb="2">
      <t>レンケツ</t>
    </rPh>
    <rPh sb="2" eb="4">
      <t>ソンエキ</t>
    </rPh>
    <rPh sb="4" eb="7">
      <t>ケイサンショ</t>
    </rPh>
    <phoneticPr fontId="1"/>
  </si>
  <si>
    <r>
      <rPr>
        <sz val="7"/>
        <color rgb="FF000062"/>
        <rFont val="Noto Sans CJK JP Regular"/>
        <family val="2"/>
        <charset val="128"/>
      </rPr>
      <t>連結貸借対照表</t>
    </r>
    <rPh sb="0" eb="2">
      <t>レンケツ</t>
    </rPh>
    <rPh sb="2" eb="4">
      <t>タイシャク</t>
    </rPh>
    <rPh sb="4" eb="7">
      <t>タイショウヒョウ</t>
    </rPh>
    <phoneticPr fontId="1"/>
  </si>
  <si>
    <r>
      <rPr>
        <sz val="7"/>
        <color rgb="FF000062"/>
        <rFont val="Noto Sans CJK JP Black"/>
        <family val="2"/>
        <charset val="128"/>
      </rPr>
      <t>ファクトシート</t>
    </r>
    <phoneticPr fontId="1"/>
  </si>
  <si>
    <r>
      <rPr>
        <sz val="7"/>
        <color rgb="FF000062"/>
        <rFont val="Noto Sans CJK JP Regular"/>
        <family val="2"/>
        <charset val="128"/>
      </rPr>
      <t>連結キャッシュ・フロー計算書</t>
    </r>
    <rPh sb="0" eb="2">
      <t>レンケツ</t>
    </rPh>
    <rPh sb="11" eb="14">
      <t>ケイサンショ</t>
    </rPh>
    <phoneticPr fontId="1"/>
  </si>
  <si>
    <r>
      <rPr>
        <sz val="7"/>
        <color rgb="FF000062"/>
        <rFont val="Noto Sans CJK JP Regular"/>
        <family val="2"/>
        <charset val="128"/>
      </rPr>
      <t>セグメント情報</t>
    </r>
    <rPh sb="5" eb="7">
      <t>ジョウホウ</t>
    </rPh>
    <phoneticPr fontId="1"/>
  </si>
  <si>
    <r>
      <rPr>
        <sz val="7"/>
        <color rgb="FF000062"/>
        <rFont val="Noto Sans CJK JP Regular"/>
        <family val="2"/>
        <charset val="128"/>
      </rPr>
      <t>主な指標等</t>
    </r>
    <rPh sb="0" eb="1">
      <t>オモ</t>
    </rPh>
    <rPh sb="2" eb="4">
      <t>シヒョウ</t>
    </rPh>
    <rPh sb="4" eb="5">
      <t>トウ</t>
    </rPh>
    <phoneticPr fontId="1"/>
  </si>
  <si>
    <r>
      <rPr>
        <sz val="7"/>
        <color rgb="FF000062"/>
        <rFont val="Noto Sans CJK JP Regular"/>
        <family val="2"/>
        <charset val="128"/>
      </rPr>
      <t>売上高</t>
    </r>
  </si>
  <si>
    <r>
      <rPr>
        <sz val="7"/>
        <color rgb="FF000062"/>
        <rFont val="Noto Sans CJK JP Regular"/>
        <family val="2"/>
        <charset val="128"/>
      </rPr>
      <t>営業利益</t>
    </r>
  </si>
  <si>
    <r>
      <rPr>
        <sz val="7"/>
        <color rgb="FF000062"/>
        <rFont val="Noto Sans CJK JP Regular"/>
        <family val="2"/>
        <charset val="128"/>
      </rPr>
      <t>営業利益率</t>
    </r>
  </si>
  <si>
    <r>
      <rPr>
        <sz val="7"/>
        <color rgb="FF000062"/>
        <rFont val="Noto Sans CJK JP Regular"/>
        <family val="2"/>
        <charset val="128"/>
      </rPr>
      <t xml:space="preserve">親会社株主に帰属する当期純利益
</t>
    </r>
    <phoneticPr fontId="1"/>
  </si>
  <si>
    <r>
      <rPr>
        <sz val="7"/>
        <color rgb="FF000062"/>
        <rFont val="Noto Sans CJK JP Regular"/>
        <family val="2"/>
        <charset val="128"/>
      </rPr>
      <t>パフォーマンスランニング</t>
    </r>
    <r>
      <rPr>
        <sz val="7"/>
        <color rgb="FF000062"/>
        <rFont val="Graphik Regular"/>
        <family val="2"/>
      </rPr>
      <t xml:space="preserve"> </t>
    </r>
    <phoneticPr fontId="1"/>
  </si>
  <si>
    <r>
      <rPr>
        <sz val="7"/>
        <color rgb="FF000062"/>
        <rFont val="Noto Sans CJK JP Regular"/>
        <family val="2"/>
        <charset val="128"/>
      </rPr>
      <t>スポーツスタイル</t>
    </r>
    <phoneticPr fontId="1"/>
  </si>
  <si>
    <r>
      <rPr>
        <sz val="7"/>
        <color rgb="FF000062"/>
        <rFont val="Noto Sans CJK JP Regular"/>
        <family val="2"/>
        <charset val="128"/>
      </rPr>
      <t>コアパフォーマンススポーツ</t>
    </r>
    <phoneticPr fontId="1"/>
  </si>
  <si>
    <r>
      <rPr>
        <sz val="7"/>
        <color rgb="FF000062"/>
        <rFont val="Noto Sans CJK JP Regular"/>
        <family val="2"/>
        <charset val="128"/>
      </rPr>
      <t>オニツカタイガー</t>
    </r>
    <phoneticPr fontId="1"/>
  </si>
  <si>
    <r>
      <rPr>
        <sz val="7"/>
        <color rgb="FF000062"/>
        <rFont val="Noto Sans CJK JP Regular"/>
        <family val="2"/>
        <charset val="128"/>
      </rPr>
      <t>アパレル・エクィップメント</t>
    </r>
    <phoneticPr fontId="1"/>
  </si>
  <si>
    <r>
      <rPr>
        <sz val="7"/>
        <color rgb="FF000062"/>
        <rFont val="Noto Sans CJK JP Regular"/>
        <family val="2"/>
        <charset val="128"/>
      </rPr>
      <t>その他</t>
    </r>
    <rPh sb="2" eb="3">
      <t>タ</t>
    </rPh>
    <phoneticPr fontId="1"/>
  </si>
  <si>
    <r>
      <rPr>
        <sz val="7"/>
        <color rgb="FF000062"/>
        <rFont val="Noto Sans CJK JP Regular"/>
        <family val="2"/>
        <charset val="128"/>
      </rPr>
      <t>売上高</t>
    </r>
    <rPh sb="0" eb="2">
      <t>ウリアゲ</t>
    </rPh>
    <rPh sb="2" eb="3">
      <t>ダカ</t>
    </rPh>
    <phoneticPr fontId="1"/>
  </si>
  <si>
    <r>
      <rPr>
        <sz val="7"/>
        <color rgb="FF000062"/>
        <rFont val="Noto Sans CJK JP Regular"/>
        <family val="2"/>
        <charset val="128"/>
      </rPr>
      <t>売上原価</t>
    </r>
    <rPh sb="0" eb="2">
      <t>ウリアゲ</t>
    </rPh>
    <rPh sb="2" eb="4">
      <t>ゲンカ</t>
    </rPh>
    <phoneticPr fontId="1"/>
  </si>
  <si>
    <r>
      <rPr>
        <sz val="7"/>
        <color rgb="FF000062"/>
        <rFont val="Noto Sans CJK JP Regular"/>
        <family val="2"/>
        <charset val="128"/>
      </rPr>
      <t>返品調整引当金戻入額</t>
    </r>
  </si>
  <si>
    <r>
      <rPr>
        <sz val="7"/>
        <color rgb="FF000062"/>
        <rFont val="Noto Sans CJK JP Regular"/>
        <family val="2"/>
        <charset val="128"/>
      </rPr>
      <t>返品調整引当金繰入額</t>
    </r>
  </si>
  <si>
    <r>
      <rPr>
        <sz val="7"/>
        <color rgb="FF000062"/>
        <rFont val="Noto Sans CJK JP Regular"/>
        <family val="2"/>
        <charset val="128"/>
      </rPr>
      <t>販売費及び一般管理費</t>
    </r>
    <phoneticPr fontId="1"/>
  </si>
  <si>
    <r>
      <rPr>
        <sz val="7"/>
        <color rgb="FF000062"/>
        <rFont val="Noto Sans CJK JP Regular"/>
        <family val="2"/>
        <charset val="128"/>
      </rPr>
      <t>営業利益</t>
    </r>
    <rPh sb="0" eb="2">
      <t>エイギョウ</t>
    </rPh>
    <rPh sb="2" eb="4">
      <t>リエキ</t>
    </rPh>
    <phoneticPr fontId="1"/>
  </si>
  <si>
    <r>
      <rPr>
        <sz val="7"/>
        <color rgb="FF000062"/>
        <rFont val="Noto Sans CJK JP Regular"/>
        <family val="2"/>
        <charset val="128"/>
      </rPr>
      <t>営業外収益</t>
    </r>
    <rPh sb="0" eb="3">
      <t>エイギョウガイ</t>
    </rPh>
    <rPh sb="3" eb="5">
      <t>シュウエキ</t>
    </rPh>
    <phoneticPr fontId="1"/>
  </si>
  <si>
    <r>
      <rPr>
        <sz val="7"/>
        <color rgb="FF000062"/>
        <rFont val="Noto Sans CJK JP Regular"/>
        <family val="2"/>
        <charset val="128"/>
      </rPr>
      <t>受取利息</t>
    </r>
    <rPh sb="0" eb="2">
      <t>ウケトリ</t>
    </rPh>
    <rPh sb="2" eb="4">
      <t>リソク</t>
    </rPh>
    <phoneticPr fontId="1"/>
  </si>
  <si>
    <r>
      <rPr>
        <sz val="7"/>
        <color rgb="FF000062"/>
        <rFont val="Noto Sans CJK JP Regular"/>
        <family val="2"/>
        <charset val="128"/>
      </rPr>
      <t>受取配当金</t>
    </r>
    <rPh sb="0" eb="2">
      <t>ウケトリ</t>
    </rPh>
    <rPh sb="2" eb="5">
      <t>ハイトウキン</t>
    </rPh>
    <phoneticPr fontId="1"/>
  </si>
  <si>
    <r>
      <rPr>
        <sz val="7"/>
        <color rgb="FF000062"/>
        <rFont val="Noto Sans CJK JP Regular"/>
        <family val="2"/>
        <charset val="128"/>
      </rPr>
      <t>為替差益</t>
    </r>
    <rPh sb="0" eb="2">
      <t>カワセ</t>
    </rPh>
    <rPh sb="2" eb="4">
      <t>サエキ</t>
    </rPh>
    <phoneticPr fontId="1"/>
  </si>
  <si>
    <r>
      <rPr>
        <sz val="7"/>
        <color rgb="FF000062"/>
        <rFont val="Noto Sans CJK JP Regular"/>
        <family val="2"/>
        <charset val="128"/>
      </rPr>
      <t>補助金収入</t>
    </r>
    <rPh sb="0" eb="3">
      <t>ホジョキン</t>
    </rPh>
    <rPh sb="3" eb="5">
      <t>シュウニュウ</t>
    </rPh>
    <phoneticPr fontId="1"/>
  </si>
  <si>
    <r>
      <rPr>
        <sz val="7"/>
        <color rgb="FF000062"/>
        <rFont val="Noto Sans CJK JP Regular"/>
        <family val="2"/>
        <charset val="128"/>
      </rPr>
      <t>営業外収益合計</t>
    </r>
    <rPh sb="0" eb="2">
      <t>エイギョウ</t>
    </rPh>
    <rPh sb="2" eb="3">
      <t>ガイ</t>
    </rPh>
    <rPh sb="3" eb="5">
      <t>シュウエキ</t>
    </rPh>
    <rPh sb="5" eb="7">
      <t>ゴウケイ</t>
    </rPh>
    <phoneticPr fontId="1"/>
  </si>
  <si>
    <r>
      <rPr>
        <sz val="7"/>
        <color rgb="FF000062"/>
        <rFont val="Noto Sans CJK JP Regular"/>
        <family val="2"/>
        <charset val="128"/>
      </rPr>
      <t>営業外費用</t>
    </r>
    <rPh sb="0" eb="3">
      <t>エイギョウガイ</t>
    </rPh>
    <rPh sb="3" eb="5">
      <t>ヒヨウ</t>
    </rPh>
    <phoneticPr fontId="1"/>
  </si>
  <si>
    <r>
      <rPr>
        <sz val="7"/>
        <color rgb="FF000062"/>
        <rFont val="Noto Sans CJK JP Regular"/>
        <family val="2"/>
        <charset val="128"/>
      </rPr>
      <t>支払利息</t>
    </r>
    <rPh sb="0" eb="2">
      <t>シハラ</t>
    </rPh>
    <rPh sb="2" eb="4">
      <t>リソク</t>
    </rPh>
    <phoneticPr fontId="1"/>
  </si>
  <si>
    <r>
      <rPr>
        <sz val="7"/>
        <color rgb="FF000062"/>
        <rFont val="Noto Sans CJK JP Regular"/>
        <family val="2"/>
        <charset val="128"/>
      </rPr>
      <t>為替差損</t>
    </r>
    <rPh sb="0" eb="2">
      <t>カワセ</t>
    </rPh>
    <rPh sb="2" eb="4">
      <t>サソン</t>
    </rPh>
    <phoneticPr fontId="1"/>
  </si>
  <si>
    <r>
      <rPr>
        <sz val="7"/>
        <color rgb="FF000062"/>
        <rFont val="Noto Sans CJK JP Regular"/>
        <family val="2"/>
        <charset val="128"/>
      </rPr>
      <t>営業外費用合計</t>
    </r>
    <rPh sb="0" eb="3">
      <t>エイギョウガイ</t>
    </rPh>
    <rPh sb="3" eb="5">
      <t>ヒヨウ</t>
    </rPh>
    <rPh sb="5" eb="7">
      <t>ゴウケイ</t>
    </rPh>
    <phoneticPr fontId="1"/>
  </si>
  <si>
    <r>
      <rPr>
        <sz val="7"/>
        <color rgb="FF000062"/>
        <rFont val="Noto Sans CJK JP Regular"/>
        <family val="2"/>
        <charset val="128"/>
      </rPr>
      <t>経常利益</t>
    </r>
    <rPh sb="0" eb="2">
      <t>ケイジョウ</t>
    </rPh>
    <rPh sb="2" eb="4">
      <t>リエキ</t>
    </rPh>
    <phoneticPr fontId="1"/>
  </si>
  <si>
    <r>
      <rPr>
        <sz val="7"/>
        <color rgb="FF000062"/>
        <rFont val="Noto Sans CJK JP Regular"/>
        <family val="2"/>
        <charset val="128"/>
      </rPr>
      <t>特別利益</t>
    </r>
    <rPh sb="0" eb="2">
      <t>トクベツ</t>
    </rPh>
    <rPh sb="2" eb="4">
      <t>リエキ</t>
    </rPh>
    <phoneticPr fontId="1"/>
  </si>
  <si>
    <r>
      <rPr>
        <sz val="7"/>
        <color rgb="FF000062"/>
        <rFont val="Noto Sans CJK JP Regular"/>
        <family val="2"/>
        <charset val="128"/>
      </rPr>
      <t>固定資産売却益</t>
    </r>
    <rPh sb="0" eb="2">
      <t>コテイ</t>
    </rPh>
    <rPh sb="2" eb="4">
      <t>シサン</t>
    </rPh>
    <rPh sb="4" eb="6">
      <t>バイキャク</t>
    </rPh>
    <rPh sb="6" eb="7">
      <t>エキ</t>
    </rPh>
    <phoneticPr fontId="1"/>
  </si>
  <si>
    <r>
      <rPr>
        <sz val="7"/>
        <color rgb="FF000062"/>
        <rFont val="Noto Sans CJK JP Regular"/>
        <family val="2"/>
        <charset val="128"/>
      </rPr>
      <t>投資有価証券売却益</t>
    </r>
    <rPh sb="0" eb="2">
      <t>トウシ</t>
    </rPh>
    <rPh sb="2" eb="4">
      <t>ユウカ</t>
    </rPh>
    <rPh sb="4" eb="6">
      <t>ショウケン</t>
    </rPh>
    <rPh sb="6" eb="8">
      <t>バイキャク</t>
    </rPh>
    <rPh sb="8" eb="9">
      <t>エキ</t>
    </rPh>
    <phoneticPr fontId="1"/>
  </si>
  <si>
    <r>
      <rPr>
        <sz val="7"/>
        <color rgb="FF000062"/>
        <rFont val="Noto Sans CJK JP Regular"/>
        <family val="2"/>
        <charset val="128"/>
      </rPr>
      <t>投資有価証券償還益</t>
    </r>
    <rPh sb="0" eb="2">
      <t>トウシ</t>
    </rPh>
    <rPh sb="2" eb="4">
      <t>ユウカ</t>
    </rPh>
    <rPh sb="4" eb="6">
      <t>ショウケン</t>
    </rPh>
    <rPh sb="6" eb="8">
      <t>ショウカン</t>
    </rPh>
    <rPh sb="8" eb="9">
      <t>エキ</t>
    </rPh>
    <phoneticPr fontId="1"/>
  </si>
  <si>
    <r>
      <rPr>
        <sz val="7"/>
        <color rgb="FF000062"/>
        <rFont val="Noto Sans CJK JP Regular"/>
        <family val="2"/>
        <charset val="128"/>
      </rPr>
      <t>設備補助金収入</t>
    </r>
    <rPh sb="0" eb="2">
      <t>セツビ</t>
    </rPh>
    <rPh sb="2" eb="5">
      <t>ホジョキン</t>
    </rPh>
    <rPh sb="5" eb="7">
      <t>シュウニュウ</t>
    </rPh>
    <phoneticPr fontId="1"/>
  </si>
  <si>
    <r>
      <rPr>
        <sz val="7"/>
        <color rgb="FF000062"/>
        <rFont val="Noto Sans CJK JP Regular"/>
        <family val="2"/>
        <charset val="128"/>
      </rPr>
      <t>特別利益合計</t>
    </r>
    <rPh sb="0" eb="2">
      <t>トクベツ</t>
    </rPh>
    <rPh sb="2" eb="4">
      <t>リエキ</t>
    </rPh>
    <rPh sb="4" eb="6">
      <t>ゴウケイ</t>
    </rPh>
    <phoneticPr fontId="1"/>
  </si>
  <si>
    <r>
      <rPr>
        <sz val="7"/>
        <color rgb="FF000062"/>
        <rFont val="Noto Sans CJK JP Regular"/>
        <family val="2"/>
        <charset val="128"/>
      </rPr>
      <t>特別損失</t>
    </r>
    <rPh sb="0" eb="2">
      <t>トクベツ</t>
    </rPh>
    <rPh sb="2" eb="4">
      <t>ソンシツ</t>
    </rPh>
    <phoneticPr fontId="1"/>
  </si>
  <si>
    <r>
      <rPr>
        <sz val="7"/>
        <color rgb="FF000062"/>
        <rFont val="Noto Sans CJK JP Regular"/>
        <family val="2"/>
        <charset val="128"/>
      </rPr>
      <t>固定資産売却損</t>
    </r>
    <rPh sb="0" eb="2">
      <t>コテイ</t>
    </rPh>
    <rPh sb="2" eb="4">
      <t>シサン</t>
    </rPh>
    <rPh sb="4" eb="7">
      <t>バイキャクソン</t>
    </rPh>
    <phoneticPr fontId="1"/>
  </si>
  <si>
    <r>
      <rPr>
        <sz val="7"/>
        <color rgb="FF000062"/>
        <rFont val="Noto Sans CJK JP Regular"/>
        <family val="2"/>
        <charset val="128"/>
      </rPr>
      <t>固定資産除去損</t>
    </r>
    <rPh sb="0" eb="2">
      <t>コテイ</t>
    </rPh>
    <rPh sb="2" eb="4">
      <t>シサン</t>
    </rPh>
    <rPh sb="4" eb="6">
      <t>ジョキョ</t>
    </rPh>
    <rPh sb="6" eb="7">
      <t>ソン</t>
    </rPh>
    <phoneticPr fontId="1"/>
  </si>
  <si>
    <r>
      <rPr>
        <sz val="7"/>
        <color rgb="FF000062"/>
        <rFont val="Noto Sans CJK JP Regular"/>
        <family val="2"/>
        <charset val="128"/>
      </rPr>
      <t>投資有価証券売却損</t>
    </r>
    <rPh sb="0" eb="2">
      <t>トウシ</t>
    </rPh>
    <rPh sb="2" eb="4">
      <t>ユウカ</t>
    </rPh>
    <rPh sb="4" eb="6">
      <t>ショウケン</t>
    </rPh>
    <rPh sb="6" eb="9">
      <t>バイキャクソン</t>
    </rPh>
    <phoneticPr fontId="1"/>
  </si>
  <si>
    <r>
      <rPr>
        <sz val="7"/>
        <color rgb="FF000062"/>
        <rFont val="Noto Sans CJK JP Regular"/>
        <family val="2"/>
        <charset val="128"/>
      </rPr>
      <t>投資有価証券評価損</t>
    </r>
    <rPh sb="0" eb="2">
      <t>トウシ</t>
    </rPh>
    <rPh sb="2" eb="4">
      <t>ユウカ</t>
    </rPh>
    <rPh sb="4" eb="6">
      <t>ショウケン</t>
    </rPh>
    <rPh sb="6" eb="8">
      <t>ヒョウカ</t>
    </rPh>
    <rPh sb="8" eb="9">
      <t>ソン</t>
    </rPh>
    <phoneticPr fontId="1"/>
  </si>
  <si>
    <r>
      <rPr>
        <sz val="7"/>
        <color rgb="FF000062"/>
        <rFont val="Noto Sans CJK JP Regular"/>
        <family val="2"/>
        <charset val="128"/>
      </rPr>
      <t>減損損失</t>
    </r>
    <rPh sb="0" eb="2">
      <t>ゲンソン</t>
    </rPh>
    <rPh sb="2" eb="4">
      <t>ソンシツ</t>
    </rPh>
    <phoneticPr fontId="1"/>
  </si>
  <si>
    <r>
      <rPr>
        <sz val="7"/>
        <color rgb="FF000062"/>
        <rFont val="Noto Sans CJK JP Regular"/>
        <family val="2"/>
        <charset val="128"/>
      </rPr>
      <t>事業構造改革費用</t>
    </r>
    <rPh sb="0" eb="2">
      <t>ジギョウ</t>
    </rPh>
    <rPh sb="2" eb="4">
      <t>コウゾウ</t>
    </rPh>
    <rPh sb="4" eb="6">
      <t>カイカク</t>
    </rPh>
    <rPh sb="6" eb="8">
      <t>ヒヨウ</t>
    </rPh>
    <phoneticPr fontId="1"/>
  </si>
  <si>
    <r>
      <rPr>
        <sz val="7"/>
        <color rgb="FF000062"/>
        <rFont val="Noto Sans CJK JP Regular"/>
        <family val="2"/>
        <charset val="128"/>
      </rPr>
      <t>特別損失合計</t>
    </r>
    <rPh sb="0" eb="2">
      <t>トクベツ</t>
    </rPh>
    <rPh sb="2" eb="4">
      <t>ソンシツ</t>
    </rPh>
    <rPh sb="4" eb="6">
      <t>ゴウケイ</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</si>
  <si>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</si>
  <si>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法人税、住民税及び事業税</t>
    </r>
  </si>
  <si>
    <r>
      <rPr>
        <sz val="7"/>
        <color rgb="FF000062"/>
        <rFont val="Noto Sans CJK JP Regular"/>
        <family val="2"/>
        <charset val="128"/>
      </rPr>
      <t>法人税等還付税額</t>
    </r>
  </si>
  <si>
    <r>
      <rPr>
        <sz val="7"/>
        <color rgb="FF000062"/>
        <rFont val="Noto Sans CJK JP Regular"/>
        <family val="2"/>
        <charset val="128"/>
      </rPr>
      <t>法人税等調整額</t>
    </r>
  </si>
  <si>
    <r>
      <rPr>
        <sz val="7"/>
        <color rgb="FF000062"/>
        <rFont val="Noto Sans CJK JP Regular"/>
        <family val="2"/>
        <charset val="128"/>
      </rPr>
      <t>法人税等合計</t>
    </r>
  </si>
  <si>
    <r>
      <rPr>
        <sz val="7"/>
        <color rgb="FF000062"/>
        <rFont val="Noto Sans CJK JP Regular"/>
        <family val="2"/>
        <charset val="128"/>
      </rPr>
      <t>当期純利益又は当期純損失</t>
    </r>
    <phoneticPr fontId="1"/>
  </si>
  <si>
    <r>
      <rPr>
        <sz val="7"/>
        <color rgb="FF000062"/>
        <rFont val="Noto Sans CJK JP Regular"/>
        <family val="2"/>
        <charset val="128"/>
      </rPr>
      <t>非支配株主に帰属する当期純利益</t>
    </r>
  </si>
  <si>
    <r>
      <rPr>
        <sz val="7"/>
        <color rgb="FF000062"/>
        <rFont val="Noto Sans CJK JP Regular"/>
        <family val="2"/>
        <charset val="128"/>
      </rPr>
      <t>親会社株主に帰属する当期純利益又は当期純損失</t>
    </r>
    <phoneticPr fontId="1"/>
  </si>
  <si>
    <r>
      <rPr>
        <sz val="7"/>
        <color rgb="FF000062"/>
        <rFont val="Noto Sans CJK JP Regular"/>
        <family val="2"/>
        <charset val="128"/>
      </rPr>
      <t>資産の部</t>
    </r>
    <rPh sb="0" eb="2">
      <t>シサン</t>
    </rPh>
    <rPh sb="3" eb="4">
      <t>ブ</t>
    </rPh>
    <phoneticPr fontId="1"/>
  </si>
  <si>
    <r>
      <rPr>
        <sz val="7"/>
        <color rgb="FF000062"/>
        <rFont val="Noto Sans CJK JP Regular"/>
        <family val="2"/>
        <charset val="128"/>
      </rPr>
      <t>流動資産</t>
    </r>
    <rPh sb="0" eb="2">
      <t>リュウドウ</t>
    </rPh>
    <rPh sb="2" eb="4">
      <t>シサン</t>
    </rPh>
    <phoneticPr fontId="1"/>
  </si>
  <si>
    <r>
      <rPr>
        <sz val="7"/>
        <color rgb="FF000062"/>
        <rFont val="Noto Sans CJK JP Regular"/>
        <family val="2"/>
        <charset val="128"/>
      </rPr>
      <t>現金及び預金</t>
    </r>
    <rPh sb="0" eb="2">
      <t>ゲンキン</t>
    </rPh>
    <rPh sb="2" eb="3">
      <t>オヨ</t>
    </rPh>
    <rPh sb="4" eb="6">
      <t>ヨキン</t>
    </rPh>
    <phoneticPr fontId="1"/>
  </si>
  <si>
    <r>
      <rPr>
        <sz val="7"/>
        <color rgb="FF000062"/>
        <rFont val="Noto Sans CJK JP Regular"/>
        <family val="2"/>
        <charset val="128"/>
      </rPr>
      <t>受取手形及び売掛金</t>
    </r>
    <phoneticPr fontId="1"/>
  </si>
  <si>
    <r>
      <rPr>
        <sz val="7"/>
        <color rgb="FF000062"/>
        <rFont val="Noto Sans CJK JP Regular"/>
        <family val="2"/>
        <charset val="128"/>
      </rPr>
      <t>有価証券</t>
    </r>
    <phoneticPr fontId="1"/>
  </si>
  <si>
    <r>
      <rPr>
        <sz val="7"/>
        <color rgb="FF000062"/>
        <rFont val="Noto Sans CJK JP Regular"/>
        <family val="2"/>
        <charset val="128"/>
      </rPr>
      <t>商品及び製品</t>
    </r>
    <phoneticPr fontId="1"/>
  </si>
  <si>
    <r>
      <rPr>
        <sz val="7"/>
        <color rgb="FF000062"/>
        <rFont val="Noto Sans CJK JP Regular"/>
        <family val="2"/>
        <charset val="128"/>
      </rPr>
      <t>仕掛品</t>
    </r>
    <phoneticPr fontId="1"/>
  </si>
  <si>
    <r>
      <rPr>
        <sz val="7"/>
        <color rgb="FF000062"/>
        <rFont val="Noto Sans CJK JP Regular"/>
        <family val="2"/>
        <charset val="128"/>
      </rPr>
      <t>原材料及び貯蔵品</t>
    </r>
    <phoneticPr fontId="1"/>
  </si>
  <si>
    <r>
      <rPr>
        <sz val="7"/>
        <color rgb="FF000062"/>
        <rFont val="Noto Sans CJK JP Regular"/>
        <family val="2"/>
        <charset val="128"/>
      </rPr>
      <t>繰延税金資産</t>
    </r>
    <phoneticPr fontId="1"/>
  </si>
  <si>
    <r>
      <rPr>
        <sz val="7"/>
        <color rgb="FF000062"/>
        <rFont val="Noto Sans CJK JP Regular"/>
        <family val="2"/>
        <charset val="128"/>
      </rPr>
      <t>貸倒引当金</t>
    </r>
    <phoneticPr fontId="1"/>
  </si>
  <si>
    <r>
      <rPr>
        <sz val="7"/>
        <color rgb="FF000062"/>
        <rFont val="Noto Sans CJK JP Regular"/>
        <family val="2"/>
        <charset val="128"/>
      </rPr>
      <t>流動資産合計</t>
    </r>
    <phoneticPr fontId="1"/>
  </si>
  <si>
    <r>
      <rPr>
        <sz val="7"/>
        <color rgb="FF000062"/>
        <rFont val="Noto Sans CJK JP Regular"/>
        <family val="2"/>
        <charset val="128"/>
      </rPr>
      <t>固定資産</t>
    </r>
    <rPh sb="0" eb="2">
      <t>コテイ</t>
    </rPh>
    <rPh sb="2" eb="4">
      <t>シサン</t>
    </rPh>
    <phoneticPr fontId="1"/>
  </si>
  <si>
    <r>
      <rPr>
        <sz val="7"/>
        <color rgb="FF000062"/>
        <rFont val="Noto Sans CJK JP Regular"/>
        <family val="2"/>
        <charset val="128"/>
      </rPr>
      <t>有形固定資産</t>
    </r>
    <phoneticPr fontId="1"/>
  </si>
  <si>
    <r>
      <rPr>
        <sz val="7"/>
        <color rgb="FF000062"/>
        <rFont val="Noto Sans CJK JP Regular"/>
        <family val="2"/>
        <charset val="128"/>
      </rPr>
      <t>建物及び構築物</t>
    </r>
    <phoneticPr fontId="1"/>
  </si>
  <si>
    <r>
      <rPr>
        <sz val="7"/>
        <color rgb="FF000062"/>
        <rFont val="Noto Sans CJK JP Regular"/>
        <family val="2"/>
        <charset val="128"/>
      </rPr>
      <t>減価償却累計額</t>
    </r>
    <phoneticPr fontId="1"/>
  </si>
  <si>
    <r>
      <rPr>
        <sz val="7"/>
        <color rgb="FF000062"/>
        <rFont val="Noto Sans CJK JP Regular"/>
        <family val="2"/>
        <charset val="128"/>
      </rPr>
      <t>建物及び構築物（純額）</t>
    </r>
    <phoneticPr fontId="1"/>
  </si>
  <si>
    <r>
      <rPr>
        <sz val="7"/>
        <color rgb="FF000062"/>
        <rFont val="Noto Sans CJK JP Regular"/>
        <family val="2"/>
        <charset val="128"/>
      </rPr>
      <t>機械装置及び運搬具</t>
    </r>
    <phoneticPr fontId="1"/>
  </si>
  <si>
    <r>
      <rPr>
        <sz val="7"/>
        <color rgb="FF000062"/>
        <rFont val="Noto Sans CJK JP Regular"/>
        <family val="2"/>
        <charset val="128"/>
      </rPr>
      <t>減価償却累計額</t>
    </r>
    <r>
      <rPr>
        <sz val="7"/>
        <color rgb="FF000062"/>
        <rFont val="Graphik Regular"/>
        <family val="2"/>
      </rPr>
      <t xml:space="preserve"> </t>
    </r>
    <phoneticPr fontId="1"/>
  </si>
  <si>
    <r>
      <rPr>
        <sz val="7"/>
        <color rgb="FF000062"/>
        <rFont val="Noto Sans CJK JP Regular"/>
        <family val="2"/>
        <charset val="128"/>
      </rPr>
      <t>機械装置及び運搬具（純額）</t>
    </r>
    <phoneticPr fontId="1"/>
  </si>
  <si>
    <r>
      <rPr>
        <sz val="7"/>
        <color rgb="FF000062"/>
        <rFont val="Noto Sans CJK JP Regular"/>
        <family val="2"/>
        <charset val="128"/>
      </rPr>
      <t>工具、器具及び備品</t>
    </r>
    <phoneticPr fontId="1"/>
  </si>
  <si>
    <r>
      <rPr>
        <sz val="7"/>
        <color rgb="FF000062"/>
        <rFont val="Noto Sans CJK JP Regular"/>
        <family val="2"/>
        <charset val="128"/>
      </rPr>
      <t>減価償却累計額</t>
    </r>
    <phoneticPr fontId="1"/>
  </si>
  <si>
    <r>
      <rPr>
        <sz val="7"/>
        <color rgb="FF000062"/>
        <rFont val="Noto Sans CJK JP Regular"/>
        <family val="2"/>
        <charset val="128"/>
      </rPr>
      <t>工具、器具及び備品（純額）</t>
    </r>
    <phoneticPr fontId="1"/>
  </si>
  <si>
    <r>
      <rPr>
        <sz val="7"/>
        <color rgb="FF000062"/>
        <rFont val="Noto Sans CJK JP Regular"/>
        <family val="2"/>
        <charset val="128"/>
      </rPr>
      <t>土地</t>
    </r>
    <phoneticPr fontId="1"/>
  </si>
  <si>
    <r>
      <rPr>
        <sz val="7"/>
        <color rgb="FF000062"/>
        <rFont val="Noto Sans CJK JP Regular"/>
        <family val="2"/>
        <charset val="128"/>
      </rPr>
      <t>リース資産</t>
    </r>
    <phoneticPr fontId="1"/>
  </si>
  <si>
    <r>
      <rPr>
        <sz val="7"/>
        <color rgb="FF000062"/>
        <rFont val="Noto Sans CJK JP Regular"/>
        <family val="2"/>
        <charset val="128"/>
      </rPr>
      <t>リース資産（純額）</t>
    </r>
    <r>
      <rPr>
        <sz val="7"/>
        <color rgb="FF000062"/>
        <rFont val="Graphik Regular"/>
        <family val="2"/>
      </rPr>
      <t xml:space="preserve"> </t>
    </r>
    <phoneticPr fontId="1"/>
  </si>
  <si>
    <r>
      <rPr>
        <sz val="7"/>
        <color rgb="FF000062"/>
        <rFont val="Noto Sans CJK JP Regular"/>
        <family val="2"/>
        <charset val="128"/>
      </rPr>
      <t>建設仮勘定</t>
    </r>
    <phoneticPr fontId="1"/>
  </si>
  <si>
    <r>
      <rPr>
        <sz val="7"/>
        <color rgb="FF000062"/>
        <rFont val="Noto Sans CJK JP Regular"/>
        <family val="2"/>
        <charset val="128"/>
      </rPr>
      <t>有形固定資産合計</t>
    </r>
    <phoneticPr fontId="1"/>
  </si>
  <si>
    <r>
      <rPr>
        <sz val="7"/>
        <color rgb="FF000062"/>
        <rFont val="Noto Sans CJK JP Regular"/>
        <family val="2"/>
        <charset val="128"/>
      </rPr>
      <t>無形固定資産</t>
    </r>
    <phoneticPr fontId="1"/>
  </si>
  <si>
    <r>
      <rPr>
        <sz val="7"/>
        <color rgb="FF000062"/>
        <rFont val="Noto Sans CJK JP Regular"/>
        <family val="2"/>
        <charset val="128"/>
      </rPr>
      <t>のれん</t>
    </r>
    <phoneticPr fontId="1"/>
  </si>
  <si>
    <r>
      <rPr>
        <sz val="7"/>
        <color rgb="FF000062"/>
        <rFont val="Noto Sans CJK JP Regular"/>
        <family val="2"/>
        <charset val="128"/>
      </rPr>
      <t>ソフトウェア</t>
    </r>
    <phoneticPr fontId="1"/>
  </si>
  <si>
    <r>
      <rPr>
        <sz val="7"/>
        <color rgb="FF000062"/>
        <rFont val="Noto Sans CJK JP Regular"/>
        <family val="2"/>
        <charset val="128"/>
      </rPr>
      <t>無形固定資産合計</t>
    </r>
    <phoneticPr fontId="1"/>
  </si>
  <si>
    <r>
      <rPr>
        <sz val="7"/>
        <color rgb="FF000062"/>
        <rFont val="Noto Sans CJK JP Regular"/>
        <family val="2"/>
        <charset val="128"/>
      </rPr>
      <t>投資その他の資産</t>
    </r>
    <phoneticPr fontId="1"/>
  </si>
  <si>
    <r>
      <rPr>
        <sz val="7"/>
        <color rgb="FF000062"/>
        <rFont val="Noto Sans CJK JP Regular"/>
        <family val="2"/>
        <charset val="128"/>
      </rPr>
      <t>投資有価証券</t>
    </r>
    <phoneticPr fontId="1"/>
  </si>
  <si>
    <r>
      <rPr>
        <sz val="7"/>
        <color rgb="FF000062"/>
        <rFont val="Noto Sans CJK JP Regular"/>
        <family val="2"/>
        <charset val="128"/>
      </rPr>
      <t>長期貸付金</t>
    </r>
    <phoneticPr fontId="1"/>
  </si>
  <si>
    <r>
      <rPr>
        <sz val="7"/>
        <color rgb="FF000062"/>
        <rFont val="Noto Sans CJK JP Regular"/>
        <family val="2"/>
        <charset val="128"/>
      </rPr>
      <t>繰延税金資産</t>
    </r>
    <phoneticPr fontId="1"/>
  </si>
  <si>
    <r>
      <rPr>
        <sz val="7"/>
        <color rgb="FF000062"/>
        <rFont val="Noto Sans CJK JP Regular"/>
        <family val="2"/>
        <charset val="128"/>
      </rPr>
      <t>投資その他の資産合計</t>
    </r>
    <phoneticPr fontId="1"/>
  </si>
  <si>
    <r>
      <rPr>
        <sz val="7"/>
        <color rgb="FF000062"/>
        <rFont val="Noto Sans CJK JP Regular"/>
        <family val="2"/>
        <charset val="128"/>
      </rPr>
      <t>固定資産合計</t>
    </r>
    <phoneticPr fontId="1"/>
  </si>
  <si>
    <r>
      <rPr>
        <sz val="7"/>
        <color rgb="FF000062"/>
        <rFont val="Noto Sans CJK JP Regular"/>
        <family val="2"/>
        <charset val="128"/>
      </rPr>
      <t>資産合計</t>
    </r>
    <rPh sb="0" eb="2">
      <t>シサン</t>
    </rPh>
    <rPh sb="2" eb="4">
      <t>ゴウケイ</t>
    </rPh>
    <phoneticPr fontId="1"/>
  </si>
  <si>
    <r>
      <rPr>
        <sz val="7"/>
        <color rgb="FF000062"/>
        <rFont val="Noto Sans CJK JP Regular"/>
        <family val="2"/>
        <charset val="128"/>
      </rPr>
      <t>負債の部</t>
    </r>
    <rPh sb="0" eb="2">
      <t>フサイ</t>
    </rPh>
    <rPh sb="3" eb="4">
      <t>ブ</t>
    </rPh>
    <phoneticPr fontId="1"/>
  </si>
  <si>
    <r>
      <rPr>
        <sz val="7"/>
        <color rgb="FF000062"/>
        <rFont val="Noto Sans CJK JP Regular"/>
        <family val="2"/>
        <charset val="128"/>
      </rPr>
      <t>流動負債</t>
    </r>
    <rPh sb="0" eb="2">
      <t>リュウドウ</t>
    </rPh>
    <rPh sb="2" eb="4">
      <t>フサイ</t>
    </rPh>
    <phoneticPr fontId="1"/>
  </si>
  <si>
    <r>
      <rPr>
        <sz val="7"/>
        <color rgb="FF000062"/>
        <rFont val="Noto Sans CJK JP Regular"/>
        <family val="2"/>
        <charset val="128"/>
      </rPr>
      <t>支払手形及び買掛金</t>
    </r>
  </si>
  <si>
    <r>
      <rPr>
        <sz val="7"/>
        <color rgb="FF000062"/>
        <rFont val="Noto Sans CJK JP Regular"/>
        <family val="2"/>
        <charset val="128"/>
      </rPr>
      <t>短期借入金</t>
    </r>
    <r>
      <rPr>
        <sz val="7"/>
        <color rgb="FF000062"/>
        <rFont val="Graphik Regular"/>
        <family val="2"/>
      </rPr>
      <t xml:space="preserve"> </t>
    </r>
    <phoneticPr fontId="1"/>
  </si>
  <si>
    <r>
      <t>1</t>
    </r>
    <r>
      <rPr>
        <sz val="7"/>
        <color rgb="FF000062"/>
        <rFont val="Noto Sans CJK JP Regular"/>
        <family val="2"/>
        <charset val="128"/>
      </rPr>
      <t>年内償還予定の新株予約権付社債</t>
    </r>
    <phoneticPr fontId="1"/>
  </si>
  <si>
    <r>
      <rPr>
        <sz val="7"/>
        <color rgb="FF000062"/>
        <rFont val="Noto Sans CJK JP Regular"/>
        <family val="2"/>
        <charset val="128"/>
      </rPr>
      <t>リース債務</t>
    </r>
    <phoneticPr fontId="1"/>
  </si>
  <si>
    <r>
      <rPr>
        <sz val="7"/>
        <color rgb="FF000062"/>
        <rFont val="Noto Sans CJK JP Regular"/>
        <family val="2"/>
        <charset val="128"/>
      </rPr>
      <t>未払費用</t>
    </r>
    <phoneticPr fontId="1"/>
  </si>
  <si>
    <r>
      <rPr>
        <sz val="7"/>
        <color rgb="FF000062"/>
        <rFont val="Noto Sans CJK JP Regular"/>
        <family val="2"/>
        <charset val="128"/>
      </rPr>
      <t>未払法人税等</t>
    </r>
    <phoneticPr fontId="1"/>
  </si>
  <si>
    <r>
      <rPr>
        <sz val="7"/>
        <color rgb="FF000062"/>
        <rFont val="Noto Sans CJK JP Regular"/>
        <family val="2"/>
        <charset val="128"/>
      </rPr>
      <t>未払消費税等</t>
    </r>
    <phoneticPr fontId="1"/>
  </si>
  <si>
    <r>
      <rPr>
        <sz val="7"/>
        <color rgb="FF000062"/>
        <rFont val="Noto Sans CJK JP Regular"/>
        <family val="2"/>
        <charset val="128"/>
      </rPr>
      <t>繰延税金負債</t>
    </r>
    <r>
      <rPr>
        <sz val="7"/>
        <color rgb="FF000062"/>
        <rFont val="Graphik Regular"/>
        <family val="2"/>
      </rPr>
      <t xml:space="preserve"> </t>
    </r>
    <phoneticPr fontId="1"/>
  </si>
  <si>
    <r>
      <rPr>
        <sz val="7"/>
        <color rgb="FF000062"/>
        <rFont val="Noto Sans CJK JP Regular"/>
        <family val="2"/>
        <charset val="128"/>
      </rPr>
      <t>返品調整引当金</t>
    </r>
  </si>
  <si>
    <r>
      <rPr>
        <sz val="7"/>
        <color rgb="FF000062"/>
        <rFont val="Noto Sans CJK JP Regular"/>
        <family val="2"/>
        <charset val="128"/>
      </rPr>
      <t>賞与引当金</t>
    </r>
  </si>
  <si>
    <r>
      <rPr>
        <sz val="7"/>
        <color rgb="FF000062"/>
        <rFont val="Noto Sans CJK JP Regular"/>
        <family val="2"/>
        <charset val="128"/>
      </rPr>
      <t>資産除去債務</t>
    </r>
  </si>
  <si>
    <r>
      <rPr>
        <sz val="7"/>
        <color rgb="FF000062"/>
        <rFont val="Noto Sans CJK JP Regular"/>
        <family val="2"/>
        <charset val="128"/>
      </rPr>
      <t>その他</t>
    </r>
  </si>
  <si>
    <r>
      <rPr>
        <sz val="7"/>
        <color rgb="FF000062"/>
        <rFont val="Noto Sans CJK JP Regular"/>
        <family val="2"/>
        <charset val="128"/>
      </rPr>
      <t>流動負債合計</t>
    </r>
  </si>
  <si>
    <r>
      <rPr>
        <sz val="7"/>
        <color rgb="FF000062"/>
        <rFont val="Noto Sans CJK JP Regular"/>
        <family val="2"/>
        <charset val="128"/>
      </rPr>
      <t>固定負債</t>
    </r>
    <rPh sb="0" eb="2">
      <t>コテイ</t>
    </rPh>
    <rPh sb="2" eb="4">
      <t>フサイ</t>
    </rPh>
    <phoneticPr fontId="1"/>
  </si>
  <si>
    <r>
      <rPr>
        <sz val="7"/>
        <color rgb="FF000062"/>
        <rFont val="Noto Sans CJK JP Regular"/>
        <family val="2"/>
        <charset val="128"/>
      </rPr>
      <t>社債</t>
    </r>
    <rPh sb="0" eb="2">
      <t>シャサイ</t>
    </rPh>
    <phoneticPr fontId="1"/>
  </si>
  <si>
    <r>
      <rPr>
        <sz val="7"/>
        <color rgb="FF000062"/>
        <rFont val="Noto Sans CJK JP Regular"/>
        <family val="2"/>
        <charset val="128"/>
      </rPr>
      <t>新株予約権付社債</t>
    </r>
    <phoneticPr fontId="1"/>
  </si>
  <si>
    <r>
      <rPr>
        <sz val="7"/>
        <color rgb="FF000062"/>
        <rFont val="Noto Sans CJK JP Regular"/>
        <family val="2"/>
        <charset val="128"/>
      </rPr>
      <t>長期借入金</t>
    </r>
    <phoneticPr fontId="1"/>
  </si>
  <si>
    <r>
      <rPr>
        <sz val="7"/>
        <color rgb="FF000062"/>
        <rFont val="Noto Sans CJK JP Regular"/>
        <family val="2"/>
        <charset val="128"/>
      </rPr>
      <t>リース債務</t>
    </r>
    <phoneticPr fontId="1"/>
  </si>
  <si>
    <r>
      <rPr>
        <sz val="7"/>
        <color rgb="FF000062"/>
        <rFont val="Noto Sans CJK JP Regular"/>
        <family val="2"/>
        <charset val="128"/>
      </rPr>
      <t>繰延税金負債</t>
    </r>
    <phoneticPr fontId="1"/>
  </si>
  <si>
    <r>
      <rPr>
        <sz val="7"/>
        <color rgb="FF000062"/>
        <rFont val="Noto Sans CJK JP Regular"/>
        <family val="2"/>
        <charset val="128"/>
      </rPr>
      <t>退職給付に係る負債</t>
    </r>
    <phoneticPr fontId="1"/>
  </si>
  <si>
    <r>
      <rPr>
        <sz val="7"/>
        <color rgb="FF000062"/>
        <rFont val="Noto Sans CJK JP Regular"/>
        <family val="2"/>
        <charset val="128"/>
      </rPr>
      <t>資産除去債務</t>
    </r>
    <phoneticPr fontId="1"/>
  </si>
  <si>
    <r>
      <rPr>
        <sz val="7"/>
        <color rgb="FF000062"/>
        <rFont val="Noto Sans CJK JP Regular"/>
        <family val="2"/>
        <charset val="128"/>
      </rPr>
      <t>その他</t>
    </r>
    <phoneticPr fontId="1"/>
  </si>
  <si>
    <r>
      <rPr>
        <sz val="7"/>
        <color rgb="FF000062"/>
        <rFont val="Noto Sans CJK JP Regular"/>
        <family val="2"/>
        <charset val="128"/>
      </rPr>
      <t>固定負債合計</t>
    </r>
    <phoneticPr fontId="1"/>
  </si>
  <si>
    <r>
      <rPr>
        <sz val="7"/>
        <color rgb="FF000062"/>
        <rFont val="Noto Sans CJK JP Regular"/>
        <family val="2"/>
        <charset val="128"/>
      </rPr>
      <t>負債合計</t>
    </r>
    <phoneticPr fontId="1"/>
  </si>
  <si>
    <r>
      <rPr>
        <sz val="7"/>
        <color rgb="FF000062"/>
        <rFont val="Noto Sans CJK JP Regular"/>
        <family val="2"/>
        <charset val="128"/>
      </rPr>
      <t>純資産の部</t>
    </r>
    <rPh sb="1" eb="3">
      <t>シサン</t>
    </rPh>
    <rPh sb="4" eb="5">
      <t>ブ</t>
    </rPh>
    <phoneticPr fontId="1"/>
  </si>
  <si>
    <r>
      <rPr>
        <sz val="7"/>
        <color rgb="FF000062"/>
        <rFont val="Noto Sans CJK JP Regular"/>
        <family val="2"/>
        <charset val="128"/>
      </rPr>
      <t>株主資本</t>
    </r>
    <rPh sb="0" eb="2">
      <t>カブヌシ</t>
    </rPh>
    <rPh sb="2" eb="4">
      <t>シホン</t>
    </rPh>
    <phoneticPr fontId="1"/>
  </si>
  <si>
    <r>
      <rPr>
        <sz val="7"/>
        <color rgb="FF000062"/>
        <rFont val="Noto Sans CJK JP Regular"/>
        <family val="2"/>
        <charset val="128"/>
      </rPr>
      <t>資本金</t>
    </r>
    <rPh sb="0" eb="3">
      <t>シホンキン</t>
    </rPh>
    <phoneticPr fontId="1"/>
  </si>
  <si>
    <r>
      <rPr>
        <sz val="7"/>
        <color rgb="FF000062"/>
        <rFont val="Noto Sans CJK JP Regular"/>
        <family val="2"/>
        <charset val="128"/>
      </rPr>
      <t>資本剰余金</t>
    </r>
    <phoneticPr fontId="1"/>
  </si>
  <si>
    <r>
      <rPr>
        <sz val="7"/>
        <color rgb="FF000062"/>
        <rFont val="Noto Sans CJK JP Regular"/>
        <family val="2"/>
        <charset val="128"/>
      </rPr>
      <t>利益剰余金</t>
    </r>
    <phoneticPr fontId="1"/>
  </si>
  <si>
    <r>
      <rPr>
        <sz val="7"/>
        <color rgb="FF000062"/>
        <rFont val="Noto Sans CJK JP Regular"/>
        <family val="2"/>
        <charset val="128"/>
      </rPr>
      <t>自己株式</t>
    </r>
    <rPh sb="0" eb="2">
      <t>ジコ</t>
    </rPh>
    <rPh sb="2" eb="4">
      <t>カブシキ</t>
    </rPh>
    <phoneticPr fontId="1"/>
  </si>
  <si>
    <r>
      <rPr>
        <sz val="7"/>
        <color rgb="FF000062"/>
        <rFont val="Noto Sans CJK JP Regular"/>
        <family val="2"/>
        <charset val="128"/>
      </rPr>
      <t>株主資本合計</t>
    </r>
    <rPh sb="0" eb="2">
      <t>カブヌシ</t>
    </rPh>
    <rPh sb="2" eb="4">
      <t>シホン</t>
    </rPh>
    <rPh sb="4" eb="6">
      <t>ゴウケイ</t>
    </rPh>
    <phoneticPr fontId="1"/>
  </si>
  <si>
    <r>
      <rPr>
        <sz val="7"/>
        <color rgb="FF000062"/>
        <rFont val="Noto Sans CJK JP Regular"/>
        <family val="2"/>
        <charset val="128"/>
      </rPr>
      <t>その他の包括利益累計額</t>
    </r>
    <rPh sb="2" eb="3">
      <t>タ</t>
    </rPh>
    <rPh sb="4" eb="6">
      <t>ホウカツ</t>
    </rPh>
    <rPh sb="6" eb="8">
      <t>リエキ</t>
    </rPh>
    <rPh sb="8" eb="11">
      <t>ルイケイガク</t>
    </rPh>
    <phoneticPr fontId="1"/>
  </si>
  <si>
    <r>
      <rPr>
        <sz val="7"/>
        <color rgb="FF000062"/>
        <rFont val="Noto Sans CJK JP Regular"/>
        <family val="2"/>
        <charset val="128"/>
      </rPr>
      <t>その他有価証券評価差額金</t>
    </r>
    <phoneticPr fontId="1"/>
  </si>
  <si>
    <r>
      <rPr>
        <sz val="7"/>
        <color rgb="FF000062"/>
        <rFont val="Noto Sans CJK JP Regular"/>
        <family val="2"/>
        <charset val="128"/>
      </rPr>
      <t>繰延ヘッジ損益</t>
    </r>
    <phoneticPr fontId="1"/>
  </si>
  <si>
    <r>
      <rPr>
        <sz val="7"/>
        <color rgb="FF000062"/>
        <rFont val="Noto Sans CJK JP Regular"/>
        <family val="2"/>
        <charset val="128"/>
      </rPr>
      <t>在外子会社資産再評価差額金</t>
    </r>
    <phoneticPr fontId="1"/>
  </si>
  <si>
    <r>
      <rPr>
        <sz val="7"/>
        <color rgb="FF000062"/>
        <rFont val="Noto Sans CJK JP Regular"/>
        <family val="2"/>
        <charset val="128"/>
      </rPr>
      <t>為替換算調整勘定</t>
    </r>
    <phoneticPr fontId="1"/>
  </si>
  <si>
    <r>
      <rPr>
        <sz val="7"/>
        <color rgb="FF000062"/>
        <rFont val="Noto Sans CJK JP Regular"/>
        <family val="2"/>
        <charset val="128"/>
      </rPr>
      <t>退職給付に係る調整累計額</t>
    </r>
    <phoneticPr fontId="1"/>
  </si>
  <si>
    <r>
      <rPr>
        <sz val="7"/>
        <color rgb="FF000062"/>
        <rFont val="Noto Sans CJK JP Regular"/>
        <family val="2"/>
        <charset val="128"/>
      </rPr>
      <t>その他の包括利益累計額合計</t>
    </r>
    <phoneticPr fontId="1"/>
  </si>
  <si>
    <r>
      <rPr>
        <sz val="7"/>
        <color rgb="FF000062"/>
        <rFont val="Noto Sans CJK JP Regular"/>
        <family val="2"/>
        <charset val="128"/>
      </rPr>
      <t>新株予約権</t>
    </r>
    <phoneticPr fontId="1"/>
  </si>
  <si>
    <r>
      <rPr>
        <sz val="7"/>
        <color rgb="FF000062"/>
        <rFont val="Noto Sans CJK JP Regular"/>
        <family val="2"/>
        <charset val="128"/>
      </rPr>
      <t>非支配株主持分</t>
    </r>
    <phoneticPr fontId="1"/>
  </si>
  <si>
    <r>
      <rPr>
        <sz val="7"/>
        <color rgb="FF000062"/>
        <rFont val="Noto Sans CJK JP Regular"/>
        <family val="2"/>
        <charset val="128"/>
      </rPr>
      <t>純資産合計</t>
    </r>
  </si>
  <si>
    <r>
      <rPr>
        <sz val="7"/>
        <color rgb="FF000062"/>
        <rFont val="Noto Sans CJK JP Regular"/>
        <family val="2"/>
        <charset val="128"/>
      </rPr>
      <t>負債純資産合計</t>
    </r>
  </si>
  <si>
    <r>
      <rPr>
        <sz val="7"/>
        <color rgb="FF000062"/>
        <rFont val="Noto Sans CJK JP Regular"/>
        <family val="2"/>
        <charset val="128"/>
      </rPr>
      <t>営業活動によるキャッシュ・フロー</t>
    </r>
    <rPh sb="0" eb="2">
      <t>エイギョウ</t>
    </rPh>
    <rPh sb="2" eb="4">
      <t>カツドウ</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</si>
  <si>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</si>
  <si>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減価償却費</t>
    </r>
    <r>
      <rPr>
        <sz val="7"/>
        <color rgb="FF000062"/>
        <rFont val="Graphik Regular"/>
        <family val="2"/>
      </rPr>
      <t xml:space="preserve"> </t>
    </r>
    <phoneticPr fontId="1"/>
  </si>
  <si>
    <r>
      <rPr>
        <sz val="7"/>
        <color rgb="FF000062"/>
        <rFont val="Noto Sans CJK JP Regular"/>
        <family val="2"/>
        <charset val="128"/>
      </rPr>
      <t>減損損失</t>
    </r>
    <phoneticPr fontId="1"/>
  </si>
  <si>
    <r>
      <rPr>
        <sz val="7"/>
        <color rgb="FF000062"/>
        <rFont val="Noto Sans CJK JP Regular"/>
        <family val="2"/>
        <charset val="128"/>
      </rPr>
      <t>のれん償却額</t>
    </r>
    <phoneticPr fontId="1"/>
  </si>
  <si>
    <r>
      <rPr>
        <sz val="7"/>
        <color rgb="FF000062"/>
        <rFont val="Noto Sans CJK JP Regular"/>
        <family val="2"/>
        <charset val="128"/>
      </rPr>
      <t>貸倒引当金の増減額</t>
    </r>
    <phoneticPr fontId="1"/>
  </si>
  <si>
    <r>
      <rPr>
        <sz val="7"/>
        <color rgb="FF000062"/>
        <rFont val="Noto Sans CJK JP Regular"/>
        <family val="2"/>
        <charset val="128"/>
      </rPr>
      <t>退職給付に係る負債の増減額</t>
    </r>
    <phoneticPr fontId="1"/>
  </si>
  <si>
    <r>
      <rPr>
        <sz val="7"/>
        <color rgb="FF000062"/>
        <rFont val="Noto Sans CJK JP Regular"/>
        <family val="2"/>
        <charset val="128"/>
      </rPr>
      <t>賞与引当金の増減額</t>
    </r>
    <phoneticPr fontId="1"/>
  </si>
  <si>
    <r>
      <rPr>
        <sz val="7"/>
        <color rgb="FF000062"/>
        <rFont val="Noto Sans CJK JP Regular"/>
        <family val="2"/>
        <charset val="128"/>
      </rPr>
      <t>投資有価証券評価損益</t>
    </r>
    <phoneticPr fontId="1"/>
  </si>
  <si>
    <r>
      <rPr>
        <sz val="7"/>
        <color rgb="FF000062"/>
        <rFont val="Noto Sans CJK JP Regular"/>
        <family val="2"/>
        <charset val="128"/>
      </rPr>
      <t>投資有価証券売却損益</t>
    </r>
    <phoneticPr fontId="1"/>
  </si>
  <si>
    <r>
      <rPr>
        <sz val="7"/>
        <color rgb="FF000062"/>
        <rFont val="Noto Sans CJK JP Regular"/>
        <family val="2"/>
        <charset val="128"/>
      </rPr>
      <t>投資有価証券償還損益</t>
    </r>
    <phoneticPr fontId="1"/>
  </si>
  <si>
    <r>
      <rPr>
        <sz val="7"/>
        <color rgb="FF000062"/>
        <rFont val="Noto Sans CJK JP Regular"/>
        <family val="2"/>
        <charset val="128"/>
      </rPr>
      <t>受取利息及び受取配当金</t>
    </r>
    <phoneticPr fontId="1"/>
  </si>
  <si>
    <r>
      <rPr>
        <sz val="7"/>
        <color rgb="FF000062"/>
        <rFont val="Noto Sans CJK JP Regular"/>
        <family val="2"/>
        <charset val="128"/>
      </rPr>
      <t>支払利息</t>
    </r>
    <phoneticPr fontId="1"/>
  </si>
  <si>
    <r>
      <rPr>
        <sz val="7"/>
        <color rgb="FF000062"/>
        <rFont val="Noto Sans CJK JP Regular"/>
        <family val="2"/>
        <charset val="128"/>
      </rPr>
      <t>為替差損益</t>
    </r>
    <phoneticPr fontId="1"/>
  </si>
  <si>
    <r>
      <rPr>
        <sz val="7"/>
        <color rgb="FF000062"/>
        <rFont val="Noto Sans CJK JP Regular"/>
        <family val="2"/>
        <charset val="128"/>
      </rPr>
      <t>固定資産除売却損益</t>
    </r>
    <phoneticPr fontId="1"/>
  </si>
  <si>
    <r>
      <rPr>
        <sz val="7"/>
        <color rgb="FF000062"/>
        <rFont val="Noto Sans CJK JP Regular"/>
        <family val="2"/>
        <charset val="128"/>
      </rPr>
      <t>事業構造改革費用</t>
    </r>
    <phoneticPr fontId="1"/>
  </si>
  <si>
    <r>
      <rPr>
        <sz val="7"/>
        <color rgb="FF000062"/>
        <rFont val="Noto Sans CJK JP Regular"/>
        <family val="2"/>
        <charset val="128"/>
      </rPr>
      <t>その他の損益</t>
    </r>
    <phoneticPr fontId="1"/>
  </si>
  <si>
    <r>
      <rPr>
        <sz val="7"/>
        <color rgb="FF000062"/>
        <rFont val="Noto Sans CJK JP Regular"/>
        <family val="2"/>
        <charset val="128"/>
      </rPr>
      <t>売上債権の増減額</t>
    </r>
    <phoneticPr fontId="1"/>
  </si>
  <si>
    <r>
      <rPr>
        <sz val="7"/>
        <color rgb="FF000062"/>
        <rFont val="Noto Sans CJK JP Regular"/>
        <family val="2"/>
        <charset val="128"/>
      </rPr>
      <t>たな卸資産の増減額</t>
    </r>
    <phoneticPr fontId="1"/>
  </si>
  <si>
    <r>
      <rPr>
        <sz val="7"/>
        <color rgb="FF000062"/>
        <rFont val="Noto Sans CJK JP Regular"/>
        <family val="2"/>
        <charset val="128"/>
      </rPr>
      <t>その他の資産の増減額</t>
    </r>
    <phoneticPr fontId="1"/>
  </si>
  <si>
    <r>
      <rPr>
        <sz val="7"/>
        <color rgb="FF000062"/>
        <rFont val="Noto Sans CJK JP Regular"/>
        <family val="2"/>
        <charset val="128"/>
      </rPr>
      <t>仕入債務の増減額</t>
    </r>
    <phoneticPr fontId="1"/>
  </si>
  <si>
    <r>
      <rPr>
        <sz val="7"/>
        <color rgb="FF000062"/>
        <rFont val="Noto Sans CJK JP Regular"/>
        <family val="2"/>
        <charset val="128"/>
      </rPr>
      <t>未払消費税等の増減額</t>
    </r>
    <phoneticPr fontId="1"/>
  </si>
  <si>
    <r>
      <rPr>
        <sz val="7"/>
        <color rgb="FF000062"/>
        <rFont val="Noto Sans CJK JP Regular"/>
        <family val="2"/>
        <charset val="128"/>
      </rPr>
      <t>その他の負債の増減額</t>
    </r>
    <phoneticPr fontId="1"/>
  </si>
  <si>
    <r>
      <rPr>
        <sz val="7"/>
        <color rgb="FF000062"/>
        <rFont val="Noto Sans CJK JP Regular"/>
        <family val="2"/>
        <charset val="128"/>
      </rPr>
      <t>小計</t>
    </r>
    <rPh sb="0" eb="2">
      <t>ショウケイ</t>
    </rPh>
    <phoneticPr fontId="1"/>
  </si>
  <si>
    <r>
      <rPr>
        <sz val="7"/>
        <color rgb="FF000062"/>
        <rFont val="Noto Sans CJK JP Regular"/>
        <family val="2"/>
        <charset val="128"/>
      </rPr>
      <t>利息及び配当金の受取額</t>
    </r>
    <phoneticPr fontId="1"/>
  </si>
  <si>
    <r>
      <rPr>
        <sz val="7"/>
        <color rgb="FF000062"/>
        <rFont val="Noto Sans CJK JP Regular"/>
        <family val="2"/>
        <charset val="128"/>
      </rPr>
      <t>利息の支払額</t>
    </r>
    <phoneticPr fontId="1"/>
  </si>
  <si>
    <r>
      <rPr>
        <sz val="7"/>
        <color rgb="FF000062"/>
        <rFont val="Noto Sans CJK JP Regular"/>
        <family val="2"/>
        <charset val="128"/>
      </rPr>
      <t>設備補助金の受取額</t>
    </r>
    <phoneticPr fontId="1"/>
  </si>
  <si>
    <r>
      <rPr>
        <sz val="7"/>
        <color rgb="FF000062"/>
        <rFont val="Noto Sans CJK JP Regular"/>
        <family val="2"/>
        <charset val="128"/>
      </rPr>
      <t>事業構造改革費用の支払額</t>
    </r>
    <phoneticPr fontId="1"/>
  </si>
  <si>
    <r>
      <rPr>
        <sz val="7"/>
        <color rgb="FF000062"/>
        <rFont val="Noto Sans CJK JP Regular"/>
        <family val="2"/>
        <charset val="128"/>
      </rPr>
      <t>法人税等の支払額</t>
    </r>
    <r>
      <rPr>
        <sz val="7"/>
        <color rgb="FF000062"/>
        <rFont val="Graphik Regular"/>
        <family val="2"/>
      </rPr>
      <t xml:space="preserve"> </t>
    </r>
    <phoneticPr fontId="1"/>
  </si>
  <si>
    <r>
      <rPr>
        <sz val="7"/>
        <color rgb="FF000062"/>
        <rFont val="Noto Sans CJK JP Regular"/>
        <family val="2"/>
        <charset val="128"/>
      </rPr>
      <t>営業活動によるキャッシュ・フロー</t>
    </r>
    <phoneticPr fontId="1"/>
  </si>
  <si>
    <r>
      <rPr>
        <sz val="7"/>
        <color rgb="FF000062"/>
        <rFont val="Noto Sans CJK JP Regular"/>
        <family val="2"/>
        <charset val="128"/>
      </rPr>
      <t>投資活動によるキャッシュ・フロー</t>
    </r>
    <phoneticPr fontId="1"/>
  </si>
  <si>
    <r>
      <rPr>
        <sz val="7"/>
        <color rgb="FF000062"/>
        <rFont val="Noto Sans CJK JP Regular"/>
        <family val="2"/>
        <charset val="128"/>
      </rPr>
      <t>定期預金の預入による支出</t>
    </r>
    <r>
      <rPr>
        <sz val="7"/>
        <color rgb="FF000062"/>
        <rFont val="Graphik Regular"/>
        <family val="2"/>
      </rPr>
      <t xml:space="preserve"> </t>
    </r>
    <phoneticPr fontId="1"/>
  </si>
  <si>
    <r>
      <rPr>
        <sz val="7"/>
        <color rgb="FF000062"/>
        <rFont val="Noto Sans CJK JP Regular"/>
        <family val="2"/>
        <charset val="128"/>
      </rPr>
      <t>定期預金の払戻による収入</t>
    </r>
    <phoneticPr fontId="1"/>
  </si>
  <si>
    <r>
      <rPr>
        <sz val="7"/>
        <color rgb="FF000062"/>
        <rFont val="Noto Sans CJK JP Regular"/>
        <family val="2"/>
        <charset val="128"/>
      </rPr>
      <t>有形固定資産の取得による支出</t>
    </r>
    <phoneticPr fontId="1"/>
  </si>
  <si>
    <r>
      <rPr>
        <sz val="7"/>
        <color rgb="FF000062"/>
        <rFont val="Noto Sans CJK JP Regular"/>
        <family val="2"/>
        <charset val="128"/>
      </rPr>
      <t>有形固定資産の除却による支出</t>
    </r>
  </si>
  <si>
    <r>
      <rPr>
        <sz val="7"/>
        <color rgb="FF000062"/>
        <rFont val="Noto Sans CJK JP Regular"/>
        <family val="2"/>
        <charset val="128"/>
      </rPr>
      <t>有形固定資産の売却による収入</t>
    </r>
  </si>
  <si>
    <r>
      <rPr>
        <sz val="7"/>
        <color rgb="FF000062"/>
        <rFont val="Noto Sans CJK JP Regular"/>
        <family val="2"/>
        <charset val="128"/>
      </rPr>
      <t>無形固定資産の取得による支出</t>
    </r>
  </si>
  <si>
    <r>
      <rPr>
        <sz val="7"/>
        <color rgb="FF000062"/>
        <rFont val="Noto Sans CJK JP Regular"/>
        <family val="2"/>
        <charset val="128"/>
      </rPr>
      <t>有価証券の純増減額</t>
    </r>
  </si>
  <si>
    <r>
      <rPr>
        <sz val="7"/>
        <color rgb="FF000062"/>
        <rFont val="Noto Sans CJK JP Regular"/>
        <family val="2"/>
        <charset val="128"/>
      </rPr>
      <t>投資有価証券の取得による支出</t>
    </r>
  </si>
  <si>
    <r>
      <rPr>
        <sz val="7"/>
        <color rgb="FF000062"/>
        <rFont val="Noto Sans CJK JP Regular"/>
        <family val="2"/>
        <charset val="128"/>
      </rPr>
      <t>投資有価証券の売却及び償還による収入</t>
    </r>
  </si>
  <si>
    <r>
      <rPr>
        <sz val="7"/>
        <color rgb="FF000062"/>
        <rFont val="Noto Sans CJK JP Regular"/>
        <family val="2"/>
        <charset val="128"/>
      </rPr>
      <t>非連結子会社の清算による収入</t>
    </r>
  </si>
  <si>
    <r>
      <rPr>
        <sz val="7"/>
        <color rgb="FF000062"/>
        <rFont val="Noto Sans CJK JP Regular"/>
        <family val="2"/>
        <charset val="128"/>
      </rPr>
      <t>短期貸付金の純増減額</t>
    </r>
  </si>
  <si>
    <r>
      <rPr>
        <sz val="7"/>
        <color rgb="FF000062"/>
        <rFont val="Noto Sans CJK JP Regular"/>
        <family val="2"/>
        <charset val="128"/>
      </rPr>
      <t>長期貸付けによる支出</t>
    </r>
  </si>
  <si>
    <r>
      <rPr>
        <sz val="7"/>
        <color rgb="FF000062"/>
        <rFont val="Noto Sans CJK JP Regular"/>
        <family val="2"/>
        <charset val="128"/>
      </rPr>
      <t>長期貸付金の回収による収入</t>
    </r>
  </si>
  <si>
    <r>
      <rPr>
        <sz val="7"/>
        <color rgb="FF000062"/>
        <rFont val="Noto Sans CJK JP Regular"/>
        <family val="2"/>
        <charset val="128"/>
      </rPr>
      <t>投資その他の資産の増減額</t>
    </r>
  </si>
  <si>
    <r>
      <rPr>
        <sz val="7"/>
        <color rgb="FF000062"/>
        <rFont val="Noto Sans CJK JP Regular"/>
        <family val="2"/>
        <charset val="128"/>
      </rPr>
      <t>投資活動によるキャッシュ・フロー</t>
    </r>
  </si>
  <si>
    <r>
      <rPr>
        <sz val="7"/>
        <color rgb="FF000062"/>
        <rFont val="Noto Sans CJK JP Regular"/>
        <family val="2"/>
        <charset val="128"/>
      </rPr>
      <t>財務活動によるキャッシュ・フロー</t>
    </r>
  </si>
  <si>
    <r>
      <rPr>
        <sz val="7"/>
        <color rgb="FF000062"/>
        <rFont val="Noto Sans CJK JP Regular"/>
        <family val="2"/>
        <charset val="128"/>
      </rPr>
      <t>短期借入金の純増減額</t>
    </r>
    <phoneticPr fontId="1"/>
  </si>
  <si>
    <r>
      <rPr>
        <sz val="7"/>
        <color rgb="FF000062"/>
        <rFont val="Noto Sans CJK JP Regular"/>
        <family val="2"/>
        <charset val="128"/>
      </rPr>
      <t>長期借入れによる収入</t>
    </r>
    <phoneticPr fontId="1"/>
  </si>
  <si>
    <r>
      <rPr>
        <sz val="7"/>
        <color rgb="FF000062"/>
        <rFont val="Noto Sans CJK JP Regular"/>
        <family val="2"/>
        <charset val="128"/>
      </rPr>
      <t>長期借入金の返済による支出</t>
    </r>
    <phoneticPr fontId="1"/>
  </si>
  <si>
    <r>
      <rPr>
        <sz val="7"/>
        <color rgb="FF000062"/>
        <rFont val="Noto Sans CJK JP Regular"/>
        <family val="2"/>
        <charset val="128"/>
      </rPr>
      <t>社債の償還による支出</t>
    </r>
  </si>
  <si>
    <r>
      <rPr>
        <sz val="7"/>
        <color rgb="FF000062"/>
        <rFont val="Noto Sans CJK JP Regular"/>
        <family val="2"/>
        <charset val="128"/>
      </rPr>
      <t>自己株式の取得による支出</t>
    </r>
  </si>
  <si>
    <r>
      <rPr>
        <sz val="7"/>
        <color rgb="FF000062"/>
        <rFont val="Noto Sans CJK JP Regular"/>
        <family val="2"/>
        <charset val="128"/>
      </rPr>
      <t>自己株式の売却による収入</t>
    </r>
  </si>
  <si>
    <r>
      <rPr>
        <sz val="7"/>
        <color rgb="FF000062"/>
        <rFont val="Noto Sans CJK JP Regular"/>
        <family val="2"/>
        <charset val="128"/>
      </rPr>
      <t>リース債務の返済による支出</t>
    </r>
  </si>
  <si>
    <r>
      <rPr>
        <sz val="7"/>
        <color rgb="FF000062"/>
        <rFont val="Noto Sans CJK JP Regular"/>
        <family val="2"/>
        <charset val="128"/>
      </rPr>
      <t>配当金の支払額</t>
    </r>
  </si>
  <si>
    <r>
      <rPr>
        <sz val="7"/>
        <color rgb="FF000062"/>
        <rFont val="Noto Sans CJK JP Regular"/>
        <family val="2"/>
        <charset val="128"/>
      </rPr>
      <t>非支配株主への配当金の支払額</t>
    </r>
  </si>
  <si>
    <r>
      <rPr>
        <sz val="7"/>
        <color rgb="FF000062"/>
        <rFont val="Noto Sans CJK JP Regular"/>
        <family val="2"/>
        <charset val="128"/>
      </rPr>
      <t>現金及び現金同等物に係る換算差額</t>
    </r>
  </si>
  <si>
    <r>
      <rPr>
        <sz val="7"/>
        <color rgb="FF000062"/>
        <rFont val="Noto Sans CJK JP Regular"/>
        <family val="2"/>
        <charset val="128"/>
      </rPr>
      <t>現金及び現金同等物の増減額</t>
    </r>
  </si>
  <si>
    <r>
      <rPr>
        <sz val="7"/>
        <color rgb="FF000062"/>
        <rFont val="Noto Sans CJK JP Regular"/>
        <family val="2"/>
        <charset val="128"/>
      </rPr>
      <t>現金及び現金同等物の期首残高</t>
    </r>
  </si>
  <si>
    <r>
      <rPr>
        <sz val="7"/>
        <color rgb="FF000062"/>
        <rFont val="Noto Sans CJK JP Regular"/>
        <family val="2"/>
        <charset val="128"/>
      </rPr>
      <t>現金及び現金同等物の期末残高</t>
    </r>
  </si>
  <si>
    <r>
      <rPr>
        <sz val="7"/>
        <color rgb="FF000062"/>
        <rFont val="Noto Sans CJK JP Regular"/>
        <family val="2"/>
        <charset val="128"/>
      </rPr>
      <t>ご参考：為替レート</t>
    </r>
    <rPh sb="1" eb="3">
      <t>サンコウ</t>
    </rPh>
    <rPh sb="4" eb="6">
      <t>カワセ</t>
    </rPh>
    <phoneticPr fontId="1"/>
  </si>
  <si>
    <r>
      <rPr>
        <sz val="7"/>
        <color rgb="FF000062"/>
        <rFont val="Noto Sans CJK JP Regular"/>
        <family val="2"/>
        <charset val="128"/>
      </rPr>
      <t>日本</t>
    </r>
    <rPh sb="0" eb="2">
      <t>ニホン</t>
    </rPh>
    <phoneticPr fontId="1"/>
  </si>
  <si>
    <r>
      <rPr>
        <sz val="7"/>
        <color rgb="FF000062"/>
        <rFont val="Noto Sans CJK JP Regular"/>
        <family val="2"/>
        <charset val="128"/>
      </rPr>
      <t>米州</t>
    </r>
    <rPh sb="0" eb="2">
      <t>ベイシュウ</t>
    </rPh>
    <phoneticPr fontId="1"/>
  </si>
  <si>
    <r>
      <rPr>
        <sz val="7"/>
        <color rgb="FF000062"/>
        <rFont val="Noto Sans CJK JP Regular"/>
        <family val="2"/>
        <charset val="128"/>
      </rPr>
      <t>北米</t>
    </r>
    <rPh sb="0" eb="2">
      <t>ホクベイ</t>
    </rPh>
    <phoneticPr fontId="1"/>
  </si>
  <si>
    <r>
      <rPr>
        <sz val="7"/>
        <color rgb="FF000062"/>
        <rFont val="Noto Sans CJK JP Regular"/>
        <family val="2"/>
        <charset val="128"/>
      </rPr>
      <t>欧州</t>
    </r>
    <rPh sb="0" eb="2">
      <t>オウシュウ</t>
    </rPh>
    <phoneticPr fontId="1"/>
  </si>
  <si>
    <r>
      <rPr>
        <sz val="7"/>
        <color rgb="FF000062"/>
        <rFont val="Noto Sans CJK JP Regular"/>
        <family val="2"/>
        <charset val="128"/>
      </rPr>
      <t>アジア・パシフィック</t>
    </r>
    <r>
      <rPr>
        <sz val="7"/>
        <color rgb="FF000062"/>
        <rFont val="Graphik Regular"/>
        <family val="2"/>
      </rPr>
      <t xml:space="preserve">  </t>
    </r>
    <phoneticPr fontId="1"/>
  </si>
  <si>
    <r>
      <rPr>
        <sz val="7"/>
        <color rgb="FF000062"/>
        <rFont val="Noto Sans CJK JP Regular"/>
        <family val="2"/>
        <charset val="128"/>
      </rPr>
      <t>東アジア</t>
    </r>
    <rPh sb="0" eb="1">
      <t>ヒガシ</t>
    </rPh>
    <phoneticPr fontId="1"/>
  </si>
  <si>
    <r>
      <rPr>
        <sz val="7"/>
        <color rgb="FF000062"/>
        <rFont val="Noto Sans CJK JP Regular"/>
        <family val="2"/>
        <charset val="128"/>
      </rPr>
      <t>中華圏</t>
    </r>
    <rPh sb="0" eb="2">
      <t>チュウカ</t>
    </rPh>
    <rPh sb="2" eb="3">
      <t>ケン</t>
    </rPh>
    <phoneticPr fontId="1"/>
  </si>
  <si>
    <r>
      <rPr>
        <sz val="7"/>
        <color rgb="FF000062"/>
        <rFont val="Noto Sans CJK JP Regular"/>
        <family val="2"/>
        <charset val="128"/>
      </rPr>
      <t>オセアニア</t>
    </r>
    <r>
      <rPr>
        <sz val="7"/>
        <color rgb="FF000062"/>
        <rFont val="Graphik Regular"/>
        <family val="2"/>
      </rPr>
      <t>/</t>
    </r>
    <r>
      <rPr>
        <sz val="7"/>
        <color rgb="FF000062"/>
        <rFont val="Noto Sans CJK JP Regular"/>
        <family val="2"/>
        <charset val="128"/>
      </rPr>
      <t>東南・南アジア</t>
    </r>
    <r>
      <rPr>
        <sz val="7"/>
        <color rgb="FF000062"/>
        <rFont val="Graphik Regular"/>
        <family val="2"/>
      </rPr>
      <t xml:space="preserve">   </t>
    </r>
    <phoneticPr fontId="1"/>
  </si>
  <si>
    <r>
      <rPr>
        <sz val="7"/>
        <color rgb="FF000062"/>
        <rFont val="Noto Sans CJK JP Regular"/>
        <family val="2"/>
        <charset val="128"/>
      </rPr>
      <t>オセアニア</t>
    </r>
    <phoneticPr fontId="1"/>
  </si>
  <si>
    <r>
      <rPr>
        <sz val="7"/>
        <color rgb="FF000062"/>
        <rFont val="Noto Sans CJK JP Regular"/>
        <family val="2"/>
        <charset val="128"/>
      </rPr>
      <t>東南・南アジア</t>
    </r>
    <r>
      <rPr>
        <sz val="7"/>
        <color rgb="FF000062"/>
        <rFont val="Graphik Regular"/>
        <family val="2"/>
      </rPr>
      <t xml:space="preserve">  </t>
    </r>
    <rPh sb="0" eb="2">
      <t>トウナン</t>
    </rPh>
    <rPh sb="3" eb="4">
      <t>ミナミ</t>
    </rPh>
    <phoneticPr fontId="1"/>
  </si>
  <si>
    <r>
      <rPr>
        <sz val="7"/>
        <color rgb="FF000062"/>
        <rFont val="Noto Sans CJK JP Regular"/>
        <family val="2"/>
        <charset val="128"/>
      </rPr>
      <t>その他事業（ホグロフス）</t>
    </r>
    <rPh sb="2" eb="3">
      <t>タ</t>
    </rPh>
    <rPh sb="3" eb="5">
      <t>ジギョウ</t>
    </rPh>
    <phoneticPr fontId="1"/>
  </si>
  <si>
    <r>
      <rPr>
        <sz val="7"/>
        <color rgb="FF000062"/>
        <rFont val="Noto Sans CJK JP Regular"/>
        <family val="2"/>
        <charset val="128"/>
      </rPr>
      <t>連結財政状態</t>
    </r>
    <rPh sb="0" eb="2">
      <t>レンケツ</t>
    </rPh>
    <rPh sb="2" eb="4">
      <t>ザイセイ</t>
    </rPh>
    <rPh sb="4" eb="6">
      <t>ジョウタイ</t>
    </rPh>
    <phoneticPr fontId="1"/>
  </si>
  <si>
    <r>
      <rPr>
        <sz val="7"/>
        <color rgb="FF000062"/>
        <rFont val="Noto Sans CJK JP Regular"/>
        <family val="2"/>
        <charset val="128"/>
      </rPr>
      <t>連結経営成績</t>
    </r>
    <rPh sb="0" eb="2">
      <t>レンケツ</t>
    </rPh>
    <rPh sb="2" eb="4">
      <t>ケイエイ</t>
    </rPh>
    <rPh sb="4" eb="6">
      <t>セイセキ</t>
    </rPh>
    <phoneticPr fontId="1"/>
  </si>
  <si>
    <r>
      <t>1</t>
    </r>
    <r>
      <rPr>
        <sz val="7"/>
        <color rgb="FF000062"/>
        <rFont val="Noto Sans CJK JP Regular"/>
        <family val="2"/>
        <charset val="128"/>
      </rPr>
      <t>株当たり当期純利益</t>
    </r>
    <rPh sb="1" eb="2">
      <t>カブ</t>
    </rPh>
    <rPh sb="2" eb="3">
      <t>ア</t>
    </rPh>
    <rPh sb="5" eb="7">
      <t>トウキ</t>
    </rPh>
    <rPh sb="7" eb="10">
      <t>ジュンリエキ</t>
    </rPh>
    <phoneticPr fontId="1"/>
  </si>
  <si>
    <r>
      <rPr>
        <sz val="7"/>
        <color rgb="FF000062"/>
        <rFont val="Noto Sans CJK JP Regular"/>
        <family val="2"/>
        <charset val="128"/>
      </rPr>
      <t xml:space="preserve">潜在株式調整後
</t>
    </r>
    <r>
      <rPr>
        <sz val="7"/>
        <color rgb="FF000062"/>
        <rFont val="Graphik Regular"/>
        <family val="2"/>
      </rPr>
      <t>1</t>
    </r>
    <r>
      <rPr>
        <sz val="7"/>
        <color rgb="FF000062"/>
        <rFont val="Noto Sans CJK JP Regular"/>
        <family val="2"/>
        <charset val="128"/>
      </rPr>
      <t>株当たり当期純利益</t>
    </r>
    <phoneticPr fontId="1"/>
  </si>
  <si>
    <r>
      <rPr>
        <sz val="7"/>
        <color rgb="FF000062"/>
        <rFont val="Noto Sans CJK JP Regular"/>
        <family val="2"/>
        <charset val="128"/>
      </rPr>
      <t>自己資本当期純利益率</t>
    </r>
    <phoneticPr fontId="1"/>
  </si>
  <si>
    <r>
      <rPr>
        <sz val="7"/>
        <color rgb="FF000062"/>
        <rFont val="Noto Sans CJK JP Regular"/>
        <family val="2"/>
        <charset val="128"/>
      </rPr>
      <t>総資産当期純利益率</t>
    </r>
    <rPh sb="0" eb="3">
      <t>ソウシサン</t>
    </rPh>
    <rPh sb="3" eb="5">
      <t>トウキ</t>
    </rPh>
    <rPh sb="5" eb="8">
      <t>ジュンリエキ</t>
    </rPh>
    <rPh sb="8" eb="9">
      <t>リツ</t>
    </rPh>
    <phoneticPr fontId="1"/>
  </si>
  <si>
    <r>
      <rPr>
        <sz val="7"/>
        <color rgb="FF000062"/>
        <rFont val="Noto Sans CJK JP Regular"/>
        <family val="2"/>
        <charset val="128"/>
      </rPr>
      <t>総資産経常利益率</t>
    </r>
    <phoneticPr fontId="1"/>
  </si>
  <si>
    <r>
      <rPr>
        <sz val="7"/>
        <color rgb="FF000062"/>
        <rFont val="Noto Sans CJK JP Regular"/>
        <family val="2"/>
        <charset val="128"/>
      </rPr>
      <t>売上高営業利益率</t>
    </r>
    <phoneticPr fontId="1"/>
  </si>
  <si>
    <r>
      <rPr>
        <sz val="7"/>
        <color rgb="FF000062"/>
        <rFont val="Noto Sans CJK JP Regular"/>
        <family val="2"/>
        <charset val="128"/>
      </rPr>
      <t>株価収益率</t>
    </r>
    <rPh sb="0" eb="2">
      <t>カブカ</t>
    </rPh>
    <rPh sb="2" eb="4">
      <t>シュウエキ</t>
    </rPh>
    <rPh sb="4" eb="5">
      <t>リツ</t>
    </rPh>
    <phoneticPr fontId="1"/>
  </si>
  <si>
    <r>
      <rPr>
        <sz val="7"/>
        <color rgb="FF000062"/>
        <rFont val="Noto Sans CJK JP Regular"/>
        <family val="2"/>
        <charset val="128"/>
      </rPr>
      <t>自己資本比率</t>
    </r>
    <phoneticPr fontId="1"/>
  </si>
  <si>
    <r>
      <t>1</t>
    </r>
    <r>
      <rPr>
        <sz val="7"/>
        <color rgb="FF000062"/>
        <rFont val="Noto Sans CJK JP Regular"/>
        <family val="2"/>
        <charset val="128"/>
      </rPr>
      <t>株当たり純資産</t>
    </r>
    <phoneticPr fontId="1"/>
  </si>
  <si>
    <r>
      <rPr>
        <sz val="7"/>
        <color rgb="FF000062"/>
        <rFont val="Noto Sans CJK JP Regular"/>
        <family val="2"/>
        <charset val="128"/>
      </rPr>
      <t>配当の状況</t>
    </r>
    <rPh sb="0" eb="2">
      <t>ハイトウ</t>
    </rPh>
    <rPh sb="3" eb="5">
      <t>ジョウキョウ</t>
    </rPh>
    <phoneticPr fontId="1"/>
  </si>
  <si>
    <r>
      <rPr>
        <sz val="7"/>
        <color rgb="FF000062"/>
        <rFont val="Noto Sans CJK JP Regular"/>
        <family val="2"/>
        <charset val="128"/>
      </rPr>
      <t>年間配当金</t>
    </r>
    <rPh sb="0" eb="2">
      <t>ネンカン</t>
    </rPh>
    <rPh sb="2" eb="5">
      <t>ハイトウキン</t>
    </rPh>
    <phoneticPr fontId="1"/>
  </si>
  <si>
    <r>
      <rPr>
        <sz val="7"/>
        <color rgb="FF000062"/>
        <rFont val="Noto Sans CJK JP Regular"/>
        <family val="2"/>
        <charset val="128"/>
      </rPr>
      <t>配当金総額（合計）</t>
    </r>
    <rPh sb="0" eb="3">
      <t>ハイトウキン</t>
    </rPh>
    <rPh sb="3" eb="5">
      <t>ソウガク</t>
    </rPh>
    <rPh sb="6" eb="8">
      <t>ゴウケイ</t>
    </rPh>
    <phoneticPr fontId="1"/>
  </si>
  <si>
    <r>
      <rPr>
        <sz val="7"/>
        <color rgb="FF000062"/>
        <rFont val="Noto Sans CJK JP Regular"/>
        <family val="2"/>
        <charset val="128"/>
      </rPr>
      <t>配当性向（連結）</t>
    </r>
    <rPh sb="0" eb="2">
      <t>ハイトウ</t>
    </rPh>
    <rPh sb="2" eb="4">
      <t>セイコウ</t>
    </rPh>
    <rPh sb="5" eb="7">
      <t>レンケツ</t>
    </rPh>
    <phoneticPr fontId="1"/>
  </si>
  <si>
    <r>
      <rPr>
        <sz val="7"/>
        <color rgb="FF000062"/>
        <rFont val="Noto Sans CJK JP Regular"/>
        <family val="2"/>
        <charset val="128"/>
      </rPr>
      <t>純資産配当率（連結）</t>
    </r>
    <phoneticPr fontId="1"/>
  </si>
  <si>
    <r>
      <rPr>
        <sz val="7"/>
        <color rgb="FF000062"/>
        <rFont val="Noto Sans CJK JP Regular"/>
        <family val="2"/>
        <charset val="128"/>
      </rPr>
      <t>その他の指標等</t>
    </r>
    <rPh sb="2" eb="3">
      <t>ホカ</t>
    </rPh>
    <rPh sb="4" eb="6">
      <t>シヒョウ</t>
    </rPh>
    <rPh sb="6" eb="7">
      <t>トウ</t>
    </rPh>
    <phoneticPr fontId="1"/>
  </si>
  <si>
    <r>
      <rPr>
        <sz val="7"/>
        <color rgb="FF000062"/>
        <rFont val="Noto Sans CJK JP Regular"/>
        <family val="2"/>
        <charset val="128"/>
      </rPr>
      <t>連結子会社数</t>
    </r>
    <rPh sb="0" eb="2">
      <t>レンケツ</t>
    </rPh>
    <rPh sb="2" eb="5">
      <t>コガイシャ</t>
    </rPh>
    <rPh sb="5" eb="6">
      <t>スウ</t>
    </rPh>
    <phoneticPr fontId="1"/>
  </si>
  <si>
    <r>
      <rPr>
        <sz val="7"/>
        <color rgb="FF000062"/>
        <rFont val="Noto Sans CJK JP Regular"/>
        <family val="2"/>
        <charset val="128"/>
      </rPr>
      <t>連結従業員数</t>
    </r>
    <rPh sb="0" eb="2">
      <t>レンケツ</t>
    </rPh>
    <rPh sb="2" eb="5">
      <t>ジュウギョウイン</t>
    </rPh>
    <rPh sb="5" eb="6">
      <t>スウ</t>
    </rPh>
    <phoneticPr fontId="1"/>
  </si>
  <si>
    <r>
      <rPr>
        <sz val="7"/>
        <color rgb="FF000062"/>
        <rFont val="Noto Sans CJK JP Regular"/>
        <family val="2"/>
        <charset val="128"/>
      </rPr>
      <t>連結直営店舗数</t>
    </r>
    <rPh sb="0" eb="2">
      <t>レンケツ</t>
    </rPh>
    <rPh sb="2" eb="4">
      <t>チョクエイ</t>
    </rPh>
    <rPh sb="4" eb="7">
      <t>テンポスウ</t>
    </rPh>
    <phoneticPr fontId="1"/>
  </si>
  <si>
    <r>
      <rPr>
        <sz val="7"/>
        <color rgb="FF000062"/>
        <rFont val="Noto Sans CJK JP Regular"/>
        <family val="2"/>
        <charset val="128"/>
      </rPr>
      <t>連結売上高</t>
    </r>
    <r>
      <rPr>
        <sz val="7"/>
        <color rgb="FF000062"/>
        <rFont val="Graphik Regular"/>
        <family val="2"/>
      </rPr>
      <t>DTC</t>
    </r>
    <r>
      <rPr>
        <sz val="7"/>
        <color rgb="FF000062"/>
        <rFont val="Noto Sans CJK JP Regular"/>
        <family val="2"/>
        <charset val="128"/>
      </rPr>
      <t>比率</t>
    </r>
    <rPh sb="0" eb="2">
      <t>レンケツ</t>
    </rPh>
    <rPh sb="8" eb="10">
      <t>ヒリツ</t>
    </rPh>
    <phoneticPr fontId="1"/>
  </si>
  <si>
    <r>
      <rPr>
        <sz val="7"/>
        <color rgb="FF000062"/>
        <rFont val="Noto Sans CJK JP Regular"/>
        <family val="2"/>
        <charset val="128"/>
      </rPr>
      <t>上期</t>
    </r>
    <rPh sb="0" eb="2">
      <t>カミキ</t>
    </rPh>
    <phoneticPr fontId="1"/>
  </si>
  <si>
    <r>
      <rPr>
        <sz val="7"/>
        <color rgb="FF000062"/>
        <rFont val="Noto Sans CJK JP Regular"/>
        <family val="2"/>
        <charset val="128"/>
      </rPr>
      <t>下期</t>
    </r>
    <rPh sb="0" eb="2">
      <t>シモキ</t>
    </rPh>
    <phoneticPr fontId="1"/>
  </si>
  <si>
    <r>
      <rPr>
        <sz val="7"/>
        <color rgb="FF000062"/>
        <rFont val="Noto Sans CJK JP Regular"/>
        <family val="2"/>
        <charset val="128"/>
      </rPr>
      <t>通期</t>
    </r>
    <rPh sb="0" eb="2">
      <t>ツウキ</t>
    </rPh>
    <phoneticPr fontId="1"/>
  </si>
  <si>
    <r>
      <t>2010</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rPh sb="4" eb="5">
      <t>ネン</t>
    </rPh>
    <rPh sb="7" eb="9">
      <t>ガツキ</t>
    </rPh>
    <phoneticPr fontId="1"/>
  </si>
  <si>
    <r>
      <t>2011</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</si>
  <si>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2012</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</si>
  <si>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2013</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</si>
  <si>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2014</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</si>
  <si>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2014</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phoneticPr fontId="1"/>
  </si>
  <si>
    <r>
      <t>2015</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</si>
  <si>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2016</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</si>
  <si>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2017</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</si>
  <si>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2018</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</si>
  <si>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</si>
  <si>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rPr>
        <sz val="7"/>
        <color rgb="FF000062"/>
        <rFont val="Noto Sans CJK JP Regular"/>
        <family val="2"/>
        <charset val="128"/>
      </rPr>
      <t>持分法による投資損益</t>
    </r>
    <phoneticPr fontId="1"/>
  </si>
  <si>
    <r>
      <rPr>
        <sz val="7"/>
        <color rgb="FF000062"/>
        <rFont val="ＭＳ Ｐゴシック"/>
        <family val="2"/>
        <charset val="128"/>
      </rPr>
      <t>追加分：次回整理</t>
    </r>
    <rPh sb="0" eb="3">
      <t>ツイカブン</t>
    </rPh>
    <rPh sb="4" eb="6">
      <t>ジカイ</t>
    </rPh>
    <rPh sb="6" eb="8">
      <t>セイリ</t>
    </rPh>
    <phoneticPr fontId="1"/>
  </si>
  <si>
    <r>
      <rPr>
        <sz val="7"/>
        <color rgb="FF000062"/>
        <rFont val="Noto Sans CJK JP Regular"/>
        <family val="2"/>
        <charset val="128"/>
      </rPr>
      <t>設備補助金収入</t>
    </r>
  </si>
  <si>
    <r>
      <rPr>
        <sz val="7"/>
        <color rgb="FF000062"/>
        <rFont val="Noto Sans CJK JP Regular"/>
        <family val="2"/>
        <charset val="128"/>
      </rPr>
      <t>無形固定資産の売却による収入</t>
    </r>
  </si>
  <si>
    <r>
      <rPr>
        <sz val="7"/>
        <color rgb="FF000062"/>
        <rFont val="Noto Sans CJK JP Regular"/>
        <family val="2"/>
        <charset val="128"/>
      </rPr>
      <t>子会社出資金の取得による支出</t>
    </r>
    <phoneticPr fontId="1"/>
  </si>
  <si>
    <r>
      <rPr>
        <sz val="7"/>
        <color rgb="FF000062"/>
        <rFont val="Noto Sans CJK JP Regular"/>
        <family val="2"/>
        <charset val="128"/>
      </rPr>
      <t>関係会社株式の取得による支出</t>
    </r>
    <phoneticPr fontId="1"/>
  </si>
  <si>
    <r>
      <rPr>
        <sz val="7"/>
        <color rgb="FF000062"/>
        <rFont val="Noto Sans CJK JP Regular"/>
        <family val="2"/>
        <charset val="128"/>
      </rPr>
      <t>関係会社株式の売却による収入</t>
    </r>
    <phoneticPr fontId="1"/>
  </si>
  <si>
    <r>
      <rPr>
        <sz val="7"/>
        <color rgb="FF000062"/>
        <rFont val="Noto Sans CJK JP Regular"/>
        <family val="2"/>
        <charset val="128"/>
      </rPr>
      <t>連結の範囲の変更を伴う子会社株式の取得による支出</t>
    </r>
    <phoneticPr fontId="1"/>
  </si>
  <si>
    <r>
      <rPr>
        <sz val="7"/>
        <color rgb="FF000062"/>
        <rFont val="Noto Sans CJK JP Regular"/>
        <family val="2"/>
        <charset val="128"/>
      </rPr>
      <t>連結の範囲の変更を伴う子会社株式の売却による収入</t>
    </r>
    <phoneticPr fontId="1"/>
  </si>
  <si>
    <r>
      <rPr>
        <sz val="7"/>
        <color rgb="FF000062"/>
        <rFont val="Noto Sans CJK JP Regular"/>
        <family val="2"/>
        <charset val="128"/>
      </rPr>
      <t>事業譲渡による収入</t>
    </r>
    <phoneticPr fontId="1"/>
  </si>
  <si>
    <r>
      <rPr>
        <sz val="7"/>
        <color rgb="FF000062"/>
        <rFont val="Noto Sans CJK JP Regular"/>
        <family val="2"/>
        <charset val="128"/>
      </rPr>
      <t>事業譲受による支出</t>
    </r>
    <phoneticPr fontId="1"/>
  </si>
  <si>
    <r>
      <rPr>
        <sz val="7"/>
        <color rgb="FF000062"/>
        <rFont val="Noto Sans CJK JP Regular"/>
        <family val="2"/>
        <charset val="128"/>
      </rPr>
      <t>社債の発行による収入</t>
    </r>
    <phoneticPr fontId="1"/>
  </si>
  <si>
    <r>
      <rPr>
        <sz val="7"/>
        <color rgb="FF000062"/>
        <rFont val="Noto Sans CJK JP Regular"/>
        <family val="2"/>
        <charset val="128"/>
      </rPr>
      <t>新株予約権付社債の発行による収入</t>
    </r>
    <phoneticPr fontId="1"/>
  </si>
  <si>
    <r>
      <rPr>
        <sz val="7"/>
        <color rgb="FF000062"/>
        <rFont val="Noto Sans CJK JP Regular"/>
        <family val="2"/>
        <charset val="128"/>
      </rPr>
      <t>子会社の自己株式の取得による支出</t>
    </r>
    <phoneticPr fontId="1"/>
  </si>
  <si>
    <r>
      <rPr>
        <sz val="7"/>
        <color rgb="FF000062"/>
        <rFont val="Noto Sans CJK JP Regular"/>
        <family val="2"/>
        <charset val="128"/>
      </rPr>
      <t>非支配株主からの払込みによる収入</t>
    </r>
    <phoneticPr fontId="1"/>
  </si>
  <si>
    <r>
      <rPr>
        <sz val="7"/>
        <color rgb="FF000062"/>
        <rFont val="Noto Sans CJK JP Regular"/>
        <family val="2"/>
        <charset val="128"/>
      </rPr>
      <t>連結の範囲の変更を伴わない子会社株式の取得による支出</t>
    </r>
    <phoneticPr fontId="1"/>
  </si>
  <si>
    <r>
      <t>2014</t>
    </r>
    <r>
      <rPr>
        <sz val="7"/>
        <color theme="1"/>
        <rFont val="Noto Sans CJK JP Regular"/>
        <family val="2"/>
        <charset val="128"/>
      </rPr>
      <t>年</t>
    </r>
    <r>
      <rPr>
        <sz val="7"/>
        <color theme="1"/>
        <rFont val="Graphik Regular"/>
        <family val="2"/>
      </rPr>
      <t>12</t>
    </r>
    <r>
      <rPr>
        <sz val="7"/>
        <color theme="1"/>
        <rFont val="Noto Sans CJK JP Regular"/>
        <family val="2"/>
        <charset val="128"/>
      </rPr>
      <t>月期は決算期変更の経過期間となることから株式会社アシックスおよび国内連結子会社は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4</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9</t>
    </r>
    <r>
      <rPr>
        <sz val="7"/>
        <color theme="1"/>
        <rFont val="Noto Sans CJK JP Regular"/>
        <family val="2"/>
        <charset val="128"/>
      </rPr>
      <t>ヶ月間、海外連結子会社は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1</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 xml:space="preserve"> 12</t>
    </r>
    <r>
      <rPr>
        <sz val="7"/>
        <color theme="1"/>
        <rFont val="Noto Sans CJK JP Regular"/>
        <family val="2"/>
        <charset val="128"/>
      </rPr>
      <t>ヶ月間を連結対象期間としております。</t>
    </r>
    <rPh sb="27" eb="29">
      <t>カブシキ</t>
    </rPh>
    <rPh sb="29" eb="31">
      <t>ガイシャ</t>
    </rPh>
    <phoneticPr fontId="1"/>
  </si>
  <si>
    <r>
      <rPr>
        <sz val="7"/>
        <color theme="1"/>
        <rFont val="Noto Sans CJK JP Regular"/>
        <family val="2"/>
        <charset val="128"/>
      </rPr>
      <t>単位：百万円</t>
    </r>
    <rPh sb="0" eb="2">
      <t>タンイ</t>
    </rPh>
    <rPh sb="3" eb="6">
      <t>ヒャクマンエン</t>
    </rPh>
    <phoneticPr fontId="1"/>
  </si>
  <si>
    <r>
      <rPr>
        <sz val="7"/>
        <color theme="1"/>
        <rFont val="Noto Sans CJK JP Regular"/>
        <family val="2"/>
        <charset val="128"/>
      </rPr>
      <t>連結</t>
    </r>
    <rPh sb="0" eb="2">
      <t>レンケツ</t>
    </rPh>
    <phoneticPr fontId="1"/>
  </si>
  <si>
    <r>
      <rPr>
        <sz val="7"/>
        <color theme="1"/>
        <rFont val="Noto Sans CJK JP Regular"/>
        <family val="2"/>
        <charset val="128"/>
      </rPr>
      <t>その他</t>
    </r>
    <rPh sb="2" eb="3">
      <t>タ</t>
    </rPh>
    <phoneticPr fontId="1"/>
  </si>
  <si>
    <r>
      <rPr>
        <sz val="7"/>
        <color theme="1"/>
        <rFont val="Noto Sans CJK JP Regular"/>
        <family val="2"/>
        <charset val="128"/>
      </rPr>
      <t>その他地域</t>
    </r>
    <rPh sb="2" eb="3">
      <t>タ</t>
    </rPh>
    <rPh sb="3" eb="5">
      <t>チイキ</t>
    </rPh>
    <phoneticPr fontId="1"/>
  </si>
  <si>
    <t>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t>
    <rPh sb="4" eb="5">
      <t>ネン</t>
    </rPh>
    <rPh sb="7" eb="9">
      <t>ガツキ</t>
    </rPh>
    <rPh sb="12" eb="14">
      <t>ニホン</t>
    </rPh>
    <rPh sb="14" eb="16">
      <t>チイキ</t>
    </rPh>
    <rPh sb="19" eb="21">
      <t>ホクベイ</t>
    </rPh>
    <rPh sb="21" eb="23">
      <t>チイキ</t>
    </rPh>
    <rPh sb="26" eb="28">
      <t>オウシュウ</t>
    </rPh>
    <rPh sb="28" eb="30">
      <t>チイキ</t>
    </rPh>
    <rPh sb="32" eb="35">
      <t>チュウキントウ</t>
    </rPh>
    <rPh sb="41" eb="42">
      <t>フク</t>
    </rPh>
    <rPh sb="46" eb="48">
      <t>チュウカ</t>
    </rPh>
    <rPh sb="48" eb="49">
      <t>ケン</t>
    </rPh>
    <rPh sb="49" eb="51">
      <t>チイキ</t>
    </rPh>
    <rPh sb="59" eb="61">
      <t>チイキ</t>
    </rPh>
    <rPh sb="64" eb="66">
      <t>トウナン</t>
    </rPh>
    <rPh sb="67" eb="68">
      <t>ミナミ</t>
    </rPh>
    <rPh sb="71" eb="73">
      <t>チイキ</t>
    </rPh>
    <rPh sb="78" eb="79">
      <t>タ</t>
    </rPh>
    <rPh sb="79" eb="81">
      <t>チイキ</t>
    </rPh>
    <rPh sb="85" eb="87">
      <t>サイヘン</t>
    </rPh>
    <rPh sb="95" eb="96">
      <t>トモナ</t>
    </rPh>
    <rPh sb="99" eb="100">
      <t>ベイ</t>
    </rPh>
    <rPh sb="100" eb="101">
      <t>シュウ</t>
    </rPh>
    <rPh sb="101" eb="103">
      <t>チイキ</t>
    </rPh>
    <rPh sb="105" eb="106">
      <t>フク</t>
    </rPh>
    <rPh sb="113" eb="115">
      <t>ナンベイ</t>
    </rPh>
    <rPh sb="115" eb="118">
      <t>コガイシャ</t>
    </rPh>
    <rPh sb="124" eb="125">
      <t>タ</t>
    </rPh>
    <rPh sb="125" eb="127">
      <t>チイキ</t>
    </rPh>
    <rPh sb="129" eb="131">
      <t>イカン</t>
    </rPh>
    <rPh sb="143" eb="144">
      <t>ネン</t>
    </rPh>
    <rPh sb="146" eb="148">
      <t>ガツキ</t>
    </rPh>
    <rPh sb="154" eb="156">
      <t>ジョウホウ</t>
    </rPh>
    <rPh sb="162" eb="164">
      <t>ヘンコウ</t>
    </rPh>
    <rPh sb="164" eb="165">
      <t>ゴ</t>
    </rPh>
    <rPh sb="166" eb="168">
      <t>クブン</t>
    </rPh>
    <rPh sb="168" eb="170">
      <t>ホウホウ</t>
    </rPh>
    <rPh sb="173" eb="175">
      <t>サクセイ</t>
    </rPh>
    <rPh sb="180" eb="182">
      <t>キサイ</t>
    </rPh>
    <phoneticPr fontId="1"/>
  </si>
  <si>
    <t>English</t>
  </si>
  <si>
    <t>The Group’s reportable segments were reclassified from FY2019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 Segment information for FY2018 presented has been prepared based on the new classification.</t>
    <phoneticPr fontId="1"/>
  </si>
  <si>
    <r>
      <rPr>
        <b/>
        <sz val="10"/>
        <color rgb="FF000062"/>
        <rFont val="Noto Sans CJK JP Regular"/>
        <family val="2"/>
        <charset val="128"/>
      </rPr>
      <t>言語を選択してください</t>
    </r>
    <r>
      <rPr>
        <b/>
        <sz val="10"/>
        <color rgb="FF000062"/>
        <rFont val="Graphik Regular"/>
        <family val="2"/>
      </rPr>
      <t xml:space="preserve"> / 
Select Language</t>
    </r>
    <r>
      <rPr>
        <b/>
        <sz val="10"/>
        <color rgb="FF000062"/>
        <rFont val="Noto Sans CJK JP Regular"/>
        <family val="2"/>
        <charset val="128"/>
      </rPr>
      <t>　→</t>
    </r>
    <rPh sb="0" eb="2">
      <t>ゲンゴ</t>
    </rPh>
    <rPh sb="3" eb="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</si>
</sst>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176" formatCode="0.0%"/>
    <numFmt numFmtId="177" formatCode="&quot;¥&quot;#,##0.00_);\(&quot;¥&quot;#,##0.00\)"/>
    <numFmt numFmtId="178" formatCode="#,##0.0&quot;%&quot;"/>
    <numFmt numFmtId="179" formatCode="&quot;¥&quot;#,##0.00;\-&quot;¥&quot;#,##0.00"/>
  </numFmts>
  <fonts count="21" x14ac:knownFonts="1">
    <font>
      <sz val="11"/>
      <color theme="1"/>
      <name val="ＭＳ Ｐゴシック"/>
      <family val="2"/>
      <charset val="128"/>
      <scheme val="minor"/>
    </font>
    <font>
      <sz val="6"/>
      <name val="ＭＳ Ｐゴシック"/>
      <family val="2"/>
      <charset val="128"/>
      <scheme val="minor"/>
    </font>
    <font>
      <sz val="7"/>
      <color rgb="FF000062"/>
      <name val="Graphik Regular"/>
      <family val="2"/>
    </font>
    <font>
      <sz val="7"/>
      <color rgb="FF000062"/>
      <name val="ＭＳ Ｐゴシック"/>
      <family val="3"/>
      <charset val="128"/>
    </font>
    <font>
      <sz val="11"/>
      <color rgb="FF000062"/>
      <name val="Graphik Regular"/>
      <family val="2"/>
    </font>
    <font>
      <sz val="7"/>
      <color rgb="FF000062"/>
      <name val="Noto Sans CJK JP Regular"/>
      <family val="2"/>
      <charset val="128"/>
    </font>
    <font>
      <sz val="8"/>
      <color rgb="FF000062"/>
      <name val="Graphik Regular"/>
      <family val="2"/>
    </font>
    <font>
      <sz val="11"/>
      <color theme="1"/>
      <name val="ＭＳ Ｐゴシック"/>
      <family val="2"/>
      <charset val="128"/>
      <scheme val="minor"/>
    </font>
    <font>
      <b/>
      <sz val="10"/>
      <color rgb="FF000062"/>
      <name val="Noto Sans CJK JP Regular"/>
      <family val="2"/>
      <charset val="128"/>
    </font>
    <font>
      <sz val="10"/>
      <color rgb="FF000062"/>
      <name val="Graphik Regular"/>
      <family val="2"/>
    </font>
    <font>
      <sz val="7"/>
      <color rgb="FF000062"/>
      <name val="ＭＳ Ｐゴシック"/>
      <family val="2"/>
      <charset val="128"/>
    </font>
    <font>
      <sz val="7"/>
      <color theme="1"/>
      <name val="Graphik Regular"/>
      <family val="2"/>
    </font>
    <font>
      <sz val="7"/>
      <color rgb="FF000062"/>
      <name val="Noto Sans CJK JP Black"/>
      <family val="2"/>
      <charset val="128"/>
    </font>
    <font>
      <b/>
      <sz val="7"/>
      <color rgb="FF000062"/>
      <name val="Graphik Regular"/>
      <family val="2"/>
    </font>
    <font>
      <b/>
      <sz val="7"/>
      <color rgb="FF000062"/>
      <name val="ＭＳ Ｐゴシック"/>
      <family val="3"/>
      <charset val="128"/>
    </font>
    <font>
      <sz val="7"/>
      <color theme="1"/>
      <name val="Noto Sans CJK JP Regular"/>
      <family val="2"/>
      <charset val="128"/>
    </font>
    <font>
      <sz val="9"/>
      <color rgb="FF000062"/>
      <name val="Graphik Regular"/>
      <family val="2"/>
    </font>
    <font>
      <b/>
      <sz val="11"/>
      <color theme="0"/>
      <name val="Graphik Regular"/>
      <family val="2"/>
    </font>
    <font>
      <sz val="11"/>
      <color theme="1"/>
      <name val="Graphik Regular"/>
      <family val="2"/>
    </font>
    <font>
      <b/>
      <sz val="10"/>
      <color rgb="FF000062"/>
      <name val="Graphik Regular"/>
      <family val="2"/>
    </font>
    <font>
      <b/>
      <sz val="11"/>
      <color rgb="FF000062"/>
      <name val="Graphik Regular"/>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3E6FF"/>
        <bgColor indexed="64"/>
      </patternFill>
    </fill>
    <fill>
      <patternFill patternType="solid">
        <fgColor rgb="FFC5F6FF"/>
        <bgColor indexed="64"/>
      </patternFill>
    </fill>
  </fills>
  <borders count="46">
    <border>
      <left/>
      <right/>
      <top/>
      <bottom/>
      <diagonal/>
    </border>
    <border>
      <left/>
      <right/>
      <top/>
      <bottom style="thin">
        <color rgb="FF00BBDC"/>
      </bottom>
      <diagonal/>
    </border>
    <border>
      <left/>
      <right/>
      <top style="thin">
        <color rgb="FF00BBDC"/>
      </top>
      <bottom/>
      <diagonal/>
    </border>
    <border>
      <left style="thin">
        <color rgb="FF00BBDC"/>
      </left>
      <right style="thin">
        <color rgb="FF00BBDC"/>
      </right>
      <top style="thin">
        <color rgb="FF00BBDC"/>
      </top>
      <bottom style="thin">
        <color rgb="FF00BBDC"/>
      </bottom>
      <diagonal/>
    </border>
    <border>
      <left style="thin">
        <color rgb="FF00BBDC"/>
      </left>
      <right/>
      <top style="thin">
        <color rgb="FF00BBDC"/>
      </top>
      <bottom/>
      <diagonal/>
    </border>
    <border>
      <left/>
      <right style="thin">
        <color rgb="FF00BBDC"/>
      </right>
      <top style="thin">
        <color rgb="FF00BBDC"/>
      </top>
      <bottom/>
      <diagonal/>
    </border>
    <border>
      <left style="thin">
        <color rgb="FF00BBDC"/>
      </left>
      <right/>
      <top/>
      <bottom style="thin">
        <color rgb="FF00BBDC"/>
      </bottom>
      <diagonal/>
    </border>
    <border>
      <left/>
      <right style="thin">
        <color rgb="FF00BBDC"/>
      </right>
      <top/>
      <bottom style="thin">
        <color rgb="FF00BBDC"/>
      </bottom>
      <diagonal/>
    </border>
    <border>
      <left style="thin">
        <color rgb="FF00BBDC"/>
      </left>
      <right/>
      <top/>
      <bottom/>
      <diagonal/>
    </border>
    <border>
      <left/>
      <right style="thin">
        <color rgb="FF00BBDC"/>
      </right>
      <top/>
      <bottom/>
      <diagonal/>
    </border>
    <border>
      <left style="thin">
        <color rgb="FF00BBDC"/>
      </left>
      <right/>
      <top style="thin">
        <color rgb="FF00BBDC"/>
      </top>
      <bottom style="thin">
        <color rgb="FF00BBDC"/>
      </bottom>
      <diagonal/>
    </border>
    <border>
      <left/>
      <right/>
      <top style="thin">
        <color rgb="FF00BBDC"/>
      </top>
      <bottom style="thin">
        <color rgb="FF00BBDC"/>
      </bottom>
      <diagonal/>
    </border>
    <border>
      <left/>
      <right style="thin">
        <color rgb="FF00BBDC"/>
      </right>
      <top style="thin">
        <color rgb="FF00BBDC"/>
      </top>
      <bottom style="thin">
        <color rgb="FF00BBDC"/>
      </bottom>
      <diagonal/>
    </border>
    <border>
      <left/>
      <right/>
      <top style="thin">
        <color rgb="FF000062"/>
      </top>
      <bottom style="thin">
        <color rgb="FF000062"/>
      </bottom>
      <diagonal/>
    </border>
    <border>
      <left style="thin">
        <color rgb="FF00BBDC"/>
      </left>
      <right style="thin">
        <color rgb="FF00BBDC"/>
      </right>
      <top style="thin">
        <color rgb="FF00BBDC"/>
      </top>
      <bottom/>
      <diagonal/>
    </border>
    <border>
      <left style="thin">
        <color rgb="FF00BBDC"/>
      </left>
      <right style="thin">
        <color rgb="FF00BBDC"/>
      </right>
      <top/>
      <bottom/>
      <diagonal/>
    </border>
    <border>
      <left style="thin">
        <color rgb="FF00BBDC"/>
      </left>
      <right style="thin">
        <color rgb="FF00BBDC"/>
      </right>
      <top/>
      <bottom style="thin">
        <color rgb="FF00BBDC"/>
      </bottom>
      <diagonal/>
    </border>
    <border>
      <left style="thin">
        <color rgb="FF00BBDC"/>
      </left>
      <right/>
      <top style="thin">
        <color rgb="FF00BBDC"/>
      </top>
      <bottom style="hair">
        <color rgb="FF00BBDC"/>
      </bottom>
      <diagonal/>
    </border>
    <border>
      <left/>
      <right/>
      <top style="thin">
        <color rgb="FF00BBDC"/>
      </top>
      <bottom style="hair">
        <color rgb="FF00BBDC"/>
      </bottom>
      <diagonal/>
    </border>
    <border>
      <left/>
      <right style="thin">
        <color rgb="FF00BBDC"/>
      </right>
      <top style="thin">
        <color rgb="FF00BBDC"/>
      </top>
      <bottom style="hair">
        <color rgb="FF00BBDC"/>
      </bottom>
      <diagonal/>
    </border>
    <border>
      <left style="thin">
        <color rgb="FF00BBDC"/>
      </left>
      <right style="hair">
        <color rgb="FF00BBDC"/>
      </right>
      <top style="hair">
        <color rgb="FF00BBDC"/>
      </top>
      <bottom style="thin">
        <color rgb="FF00BBDC"/>
      </bottom>
      <diagonal/>
    </border>
    <border>
      <left style="thin">
        <color rgb="FF00BBDC"/>
      </left>
      <right/>
      <top style="hair">
        <color rgb="FF00BBDC"/>
      </top>
      <bottom style="thin">
        <color rgb="FF00BBDC"/>
      </bottom>
      <diagonal/>
    </border>
    <border>
      <left/>
      <right/>
      <top style="hair">
        <color rgb="FF00BBDC"/>
      </top>
      <bottom style="thin">
        <color rgb="FF00BBDC"/>
      </bottom>
      <diagonal/>
    </border>
    <border>
      <left/>
      <right style="hair">
        <color rgb="FF00BBDC"/>
      </right>
      <top style="hair">
        <color rgb="FF00BBDC"/>
      </top>
      <bottom style="thin">
        <color rgb="FF00BBDC"/>
      </bottom>
      <diagonal/>
    </border>
    <border>
      <left/>
      <right style="hair">
        <color rgb="FF00BBDC"/>
      </right>
      <top/>
      <bottom/>
      <diagonal/>
    </border>
    <border>
      <left/>
      <right style="hair">
        <color rgb="FF00BBDC"/>
      </right>
      <top/>
      <bottom style="thin">
        <color rgb="FF00BBDC"/>
      </bottom>
      <diagonal/>
    </border>
    <border>
      <left style="hair">
        <color rgb="FF00BBDC"/>
      </left>
      <right style="hair">
        <color rgb="FF00BBDC"/>
      </right>
      <top style="hair">
        <color rgb="FF00BBDC"/>
      </top>
      <bottom style="thin">
        <color rgb="FF00BBDC"/>
      </bottom>
      <diagonal/>
    </border>
    <border>
      <left style="hair">
        <color rgb="FF00BBDC"/>
      </left>
      <right/>
      <top style="hair">
        <color rgb="FF00BBDC"/>
      </top>
      <bottom style="thin">
        <color rgb="FF00BBDC"/>
      </bottom>
      <diagonal/>
    </border>
    <border>
      <left style="hair">
        <color rgb="FF00BBDC"/>
      </left>
      <right/>
      <top/>
      <bottom/>
      <diagonal/>
    </border>
    <border>
      <left style="hair">
        <color rgb="FF00BBDC"/>
      </left>
      <right/>
      <top/>
      <bottom style="thin">
        <color rgb="FF00BBDC"/>
      </bottom>
      <diagonal/>
    </border>
    <border>
      <left style="thin">
        <color rgb="FF00BBDC"/>
      </left>
      <right style="hair">
        <color rgb="FF00BBDC"/>
      </right>
      <top style="thin">
        <color rgb="FF00BBDC"/>
      </top>
      <bottom style="hair">
        <color rgb="FF00BBDC"/>
      </bottom>
      <diagonal/>
    </border>
    <border>
      <left style="hair">
        <color rgb="FF00BBDC"/>
      </left>
      <right style="hair">
        <color rgb="FF00BBDC"/>
      </right>
      <top style="thin">
        <color rgb="FF00BBDC"/>
      </top>
      <bottom style="hair">
        <color rgb="FF00BBDC"/>
      </bottom>
      <diagonal/>
    </border>
    <border>
      <left style="hair">
        <color rgb="FF00BBDC"/>
      </left>
      <right style="thin">
        <color rgb="FF00BBDC"/>
      </right>
      <top style="thin">
        <color rgb="FF00BBDC"/>
      </top>
      <bottom style="hair">
        <color rgb="FF00BBDC"/>
      </bottom>
      <diagonal/>
    </border>
    <border>
      <left style="hair">
        <color rgb="FF00BBDC"/>
      </left>
      <right style="thin">
        <color rgb="FF00BBDC"/>
      </right>
      <top style="hair">
        <color rgb="FF00BBDC"/>
      </top>
      <bottom style="thin">
        <color rgb="FF00BBDC"/>
      </bottom>
      <diagonal/>
    </border>
    <border>
      <left style="hair">
        <color rgb="FF00BBDC"/>
      </left>
      <right/>
      <top style="thin">
        <color rgb="FF00BBDC"/>
      </top>
      <bottom style="hair">
        <color rgb="FF00BBDC"/>
      </bottom>
      <diagonal/>
    </border>
    <border>
      <left style="hair">
        <color rgb="FF00BBDC"/>
      </left>
      <right style="hair">
        <color rgb="FF00BBDC"/>
      </right>
      <top style="thin">
        <color rgb="FF00BBDC"/>
      </top>
      <bottom/>
      <diagonal/>
    </border>
    <border>
      <left style="hair">
        <color rgb="FF00BBDC"/>
      </left>
      <right/>
      <top style="thin">
        <color rgb="FF00BBDC"/>
      </top>
      <bottom/>
      <diagonal/>
    </border>
    <border>
      <left style="thin">
        <color rgb="FF00BBDC"/>
      </left>
      <right style="hair">
        <color rgb="FF00BBDC"/>
      </right>
      <top style="thin">
        <color rgb="FF00BBDC"/>
      </top>
      <bottom/>
      <diagonal/>
    </border>
    <border>
      <left style="hair">
        <color rgb="FF00BBDC"/>
      </left>
      <right style="hair">
        <color rgb="FF00BBDC"/>
      </right>
      <top/>
      <bottom/>
      <diagonal/>
    </border>
    <border>
      <left style="thin">
        <color rgb="FF00BBDC"/>
      </left>
      <right style="hair">
        <color rgb="FF00BBDC"/>
      </right>
      <top/>
      <bottom/>
      <diagonal/>
    </border>
    <border>
      <left style="hair">
        <color rgb="FF00BBDC"/>
      </left>
      <right style="hair">
        <color rgb="FF00BBDC"/>
      </right>
      <top/>
      <bottom style="thin">
        <color rgb="FF00BBDC"/>
      </bottom>
      <diagonal/>
    </border>
    <border>
      <left style="thin">
        <color rgb="FF00BBDC"/>
      </left>
      <right style="hair">
        <color rgb="FF00BBDC"/>
      </right>
      <top/>
      <bottom style="thin">
        <color rgb="FF00BBDC"/>
      </bottom>
      <diagonal/>
    </border>
    <border>
      <left style="hair">
        <color rgb="FF00BBDC"/>
      </left>
      <right style="thin">
        <color rgb="FF00BBDC"/>
      </right>
      <top style="thin">
        <color rgb="FF00BBDC"/>
      </top>
      <bottom/>
      <diagonal/>
    </border>
    <border>
      <left style="hair">
        <color rgb="FF00BBDC"/>
      </left>
      <right style="thin">
        <color rgb="FF00BBDC"/>
      </right>
      <top/>
      <bottom/>
      <diagonal/>
    </border>
    <border>
      <left style="hair">
        <color rgb="FF00BBDC"/>
      </left>
      <right style="thin">
        <color rgb="FF00BBDC"/>
      </right>
      <top/>
      <bottom style="thin">
        <color rgb="FF00BBDC"/>
      </bottom>
      <diagonal/>
    </border>
    <border>
      <left/>
      <right style="hair">
        <color rgb="FF00BBDC"/>
      </right>
      <top style="thin">
        <color rgb="FF00BBDC"/>
      </top>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388">
    <xf numFmtId="0" fontId="0" fillId="0" borderId="0" xfId="0">
      <alignment vertical="center"/>
    </xf>
    <xf numFmtId="0" fontId="2" fillId="0" borderId="0" xfId="0" applyFont="1">
      <alignment vertical="center"/>
    </xf>
    <xf numFmtId="0" fontId="2" fillId="0" borderId="0" xfId="0" applyFont="1" applyAlignment="1">
      <alignment vertical="center"/>
    </xf>
    <xf numFmtId="0" fontId="6" fillId="0" borderId="0" xfId="0" applyFont="1" applyFill="1" applyBorder="1">
      <alignment vertical="center"/>
    </xf>
    <xf numFmtId="0" fontId="2" fillId="0" borderId="0" xfId="0" applyFont="1" applyFill="1" applyBorder="1">
      <alignment vertical="center"/>
    </xf>
    <xf numFmtId="0" fontId="2" fillId="0" borderId="0" xfId="0" applyFont="1" applyFill="1">
      <alignment vertical="center"/>
    </xf>
    <xf numFmtId="0" fontId="4" fillId="0" borderId="0" xfId="0" applyFont="1" applyFill="1">
      <alignment vertical="center"/>
    </xf>
    <xf numFmtId="0" fontId="2" fillId="0" borderId="0" xfId="0" applyFont="1" applyFill="1" applyAlignment="1">
      <alignment vertical="center"/>
    </xf>
    <xf numFmtId="0" fontId="4" fillId="0" borderId="0" xfId="0" applyFont="1" applyFill="1" applyBorder="1">
      <alignment vertical="center"/>
    </xf>
    <xf numFmtId="38" fontId="6" fillId="0" borderId="0" xfId="1" applyFont="1" applyFill="1" applyBorder="1" applyAlignment="1">
      <alignment vertical="center"/>
    </xf>
    <xf numFmtId="176" fontId="6" fillId="0" borderId="0" xfId="2" applyNumberFormat="1" applyFont="1" applyFill="1" applyBorder="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Alignment="1">
      <alignment horizontal="left" vertical="center"/>
    </xf>
    <xf numFmtId="0" fontId="2" fillId="4" borderId="0" xfId="0" applyFont="1" applyFill="1">
      <alignment vertical="center"/>
    </xf>
    <xf numFmtId="0" fontId="6"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right" vertical="center"/>
    </xf>
    <xf numFmtId="0" fontId="6" fillId="0" borderId="0" xfId="0" applyFont="1" applyFill="1" applyBorder="1" applyAlignment="1">
      <alignment horizontal="right" vertical="center"/>
    </xf>
    <xf numFmtId="0" fontId="6" fillId="0" borderId="1" xfId="0" applyFont="1" applyFill="1" applyBorder="1" applyAlignment="1">
      <alignment horizontal="right" vertical="center"/>
    </xf>
    <xf numFmtId="0" fontId="6" fillId="0" borderId="2" xfId="0" applyFont="1" applyFill="1" applyBorder="1">
      <alignment vertical="center"/>
    </xf>
    <xf numFmtId="0" fontId="4" fillId="0" borderId="0" xfId="0" applyFont="1" applyFill="1" applyBorder="1" applyAlignment="1">
      <alignment horizontal="right" vertical="center"/>
    </xf>
    <xf numFmtId="0" fontId="6" fillId="0" borderId="4" xfId="0" applyFont="1" applyFill="1" applyBorder="1" applyAlignment="1">
      <alignment vertical="center"/>
    </xf>
    <xf numFmtId="176" fontId="6" fillId="0" borderId="1" xfId="2" applyNumberFormat="1" applyFont="1" applyFill="1" applyBorder="1" applyAlignment="1">
      <alignment vertical="center"/>
    </xf>
    <xf numFmtId="38" fontId="6" fillId="0" borderId="15" xfId="1" applyFont="1" applyFill="1" applyBorder="1" applyAlignment="1">
      <alignment vertical="center"/>
    </xf>
    <xf numFmtId="176" fontId="6" fillId="0" borderId="16" xfId="2" applyNumberFormat="1" applyFont="1" applyFill="1" applyBorder="1" applyAlignment="1">
      <alignment vertical="center"/>
    </xf>
    <xf numFmtId="38" fontId="6" fillId="0" borderId="15" xfId="0" applyNumberFormat="1" applyFont="1" applyFill="1" applyBorder="1">
      <alignment vertical="center"/>
    </xf>
    <xf numFmtId="176" fontId="6" fillId="0" borderId="15" xfId="2" applyNumberFormat="1" applyFont="1" applyFill="1" applyBorder="1">
      <alignment vertical="center"/>
    </xf>
    <xf numFmtId="176" fontId="6" fillId="0" borderId="16" xfId="2" applyNumberFormat="1" applyFont="1" applyFill="1" applyBorder="1">
      <alignment vertical="center"/>
    </xf>
    <xf numFmtId="0" fontId="2" fillId="5" borderId="14" xfId="0" applyFont="1" applyFill="1" applyBorder="1" applyAlignment="1">
      <alignment horizontal="center" vertical="center" wrapText="1"/>
    </xf>
    <xf numFmtId="0" fontId="2" fillId="5" borderId="2" xfId="0" applyFont="1" applyFill="1" applyBorder="1" applyAlignment="1">
      <alignment horizontal="center" vertical="center" wrapText="1"/>
    </xf>
    <xf numFmtId="38" fontId="6" fillId="5" borderId="15" xfId="0" applyNumberFormat="1" applyFont="1" applyFill="1" applyBorder="1">
      <alignment vertical="center"/>
    </xf>
    <xf numFmtId="0" fontId="6" fillId="5" borderId="15" xfId="0" applyFont="1" applyFill="1" applyBorder="1">
      <alignment vertical="center"/>
    </xf>
    <xf numFmtId="0" fontId="6" fillId="5" borderId="14" xfId="0" applyFont="1" applyFill="1" applyBorder="1">
      <alignment vertical="center"/>
    </xf>
    <xf numFmtId="38" fontId="6" fillId="5" borderId="0" xfId="1" applyFont="1" applyFill="1" applyBorder="1" applyAlignment="1">
      <alignment vertical="center"/>
    </xf>
    <xf numFmtId="38" fontId="6" fillId="5" borderId="15" xfId="1" applyFont="1" applyFill="1" applyBorder="1" applyAlignment="1">
      <alignment vertical="center"/>
    </xf>
    <xf numFmtId="3" fontId="6" fillId="5" borderId="15" xfId="0" applyNumberFormat="1" applyFont="1" applyFill="1" applyBorder="1">
      <alignment vertical="center"/>
    </xf>
    <xf numFmtId="176" fontId="6" fillId="0" borderId="15" xfId="2" applyNumberFormat="1" applyFont="1" applyFill="1" applyBorder="1" applyAlignment="1">
      <alignment vertical="center"/>
    </xf>
    <xf numFmtId="0" fontId="6" fillId="0" borderId="16" xfId="0" applyFont="1" applyFill="1" applyBorder="1" applyAlignment="1">
      <alignment horizontal="right" vertical="center"/>
    </xf>
    <xf numFmtId="176" fontId="6" fillId="0" borderId="16" xfId="2" applyNumberFormat="1" applyFont="1" applyFill="1" applyBorder="1" applyAlignment="1">
      <alignment horizontal="right" vertical="center"/>
    </xf>
    <xf numFmtId="0" fontId="6" fillId="5" borderId="15" xfId="0" applyFont="1" applyFill="1" applyBorder="1" applyAlignment="1">
      <alignment horizontal="right" vertical="center"/>
    </xf>
    <xf numFmtId="7" fontId="6" fillId="0" borderId="15" xfId="0" applyNumberFormat="1" applyFont="1" applyFill="1" applyBorder="1" applyAlignment="1">
      <alignment horizontal="right" vertical="center" wrapText="1"/>
    </xf>
    <xf numFmtId="7" fontId="6" fillId="5" borderId="15" xfId="0" applyNumberFormat="1" applyFont="1" applyFill="1" applyBorder="1" applyAlignment="1">
      <alignment horizontal="right" vertical="center"/>
    </xf>
    <xf numFmtId="7" fontId="6" fillId="5" borderId="0" xfId="0" applyNumberFormat="1"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38" fontId="6" fillId="0" borderId="8" xfId="1" applyFont="1" applyFill="1" applyBorder="1" applyAlignment="1">
      <alignment vertical="center"/>
    </xf>
    <xf numFmtId="38" fontId="6" fillId="5" borderId="8" xfId="1" applyFont="1" applyFill="1" applyBorder="1" applyAlignment="1">
      <alignment vertical="center"/>
    </xf>
    <xf numFmtId="0" fontId="2" fillId="5" borderId="4" xfId="0" applyFont="1" applyFill="1" applyBorder="1" applyAlignment="1">
      <alignment horizontal="center" vertical="center" wrapText="1"/>
    </xf>
    <xf numFmtId="7" fontId="6" fillId="5" borderId="8" xfId="0" applyNumberFormat="1" applyFont="1" applyFill="1" applyBorder="1" applyAlignment="1">
      <alignment horizontal="right" vertical="center"/>
    </xf>
    <xf numFmtId="178" fontId="6" fillId="0" borderId="8" xfId="0" applyNumberFormat="1" applyFont="1" applyFill="1" applyBorder="1" applyAlignment="1">
      <alignment horizontal="right" vertical="center"/>
    </xf>
    <xf numFmtId="0" fontId="6" fillId="0" borderId="11" xfId="0" applyFont="1" applyFill="1" applyBorder="1">
      <alignment vertical="center"/>
    </xf>
    <xf numFmtId="178" fontId="6" fillId="0" borderId="15" xfId="0" applyNumberFormat="1" applyFont="1" applyFill="1" applyBorder="1" applyAlignment="1">
      <alignment vertical="center"/>
    </xf>
    <xf numFmtId="178" fontId="6" fillId="0" borderId="0" xfId="0" applyNumberFormat="1" applyFont="1" applyFill="1" applyBorder="1" applyAlignment="1">
      <alignment vertical="center"/>
    </xf>
    <xf numFmtId="178" fontId="6" fillId="0" borderId="8" xfId="0" applyNumberFormat="1" applyFont="1" applyFill="1" applyBorder="1" applyAlignment="1">
      <alignment vertical="center"/>
    </xf>
    <xf numFmtId="178" fontId="6" fillId="5" borderId="15" xfId="0" applyNumberFormat="1" applyFont="1" applyFill="1" applyBorder="1" applyAlignment="1">
      <alignment vertical="center"/>
    </xf>
    <xf numFmtId="178" fontId="6" fillId="5" borderId="0" xfId="0" applyNumberFormat="1" applyFont="1" applyFill="1" applyBorder="1" applyAlignment="1">
      <alignment vertical="center"/>
    </xf>
    <xf numFmtId="178" fontId="6" fillId="5" borderId="8" xfId="0" applyNumberFormat="1" applyFont="1" applyFill="1" applyBorder="1" applyAlignment="1">
      <alignment vertical="center"/>
    </xf>
    <xf numFmtId="7" fontId="6" fillId="0" borderId="16" xfId="0" applyNumberFormat="1" applyFont="1" applyFill="1" applyBorder="1" applyAlignment="1">
      <alignment vertical="center"/>
    </xf>
    <xf numFmtId="7" fontId="6" fillId="0" borderId="1" xfId="0" applyNumberFormat="1" applyFont="1" applyFill="1" applyBorder="1" applyAlignment="1">
      <alignment vertical="center"/>
    </xf>
    <xf numFmtId="7" fontId="6" fillId="0" borderId="6" xfId="0" applyNumberFormat="1" applyFont="1" applyFill="1" applyBorder="1" applyAlignment="1">
      <alignment vertical="center"/>
    </xf>
    <xf numFmtId="0" fontId="6" fillId="5" borderId="15" xfId="0" applyFont="1" applyFill="1" applyBorder="1" applyAlignment="1">
      <alignment vertical="center"/>
    </xf>
    <xf numFmtId="0" fontId="6" fillId="5" borderId="0" xfId="0" applyFont="1" applyFill="1" applyBorder="1" applyAlignment="1">
      <alignment vertical="center"/>
    </xf>
    <xf numFmtId="0" fontId="6" fillId="5" borderId="8" xfId="0" applyFont="1" applyFill="1" applyBorder="1" applyAlignment="1">
      <alignment vertical="center"/>
    </xf>
    <xf numFmtId="0" fontId="6" fillId="0" borderId="14" xfId="0" applyFont="1" applyFill="1" applyBorder="1" applyAlignment="1">
      <alignment vertical="center"/>
    </xf>
    <xf numFmtId="0" fontId="6" fillId="0" borderId="2" xfId="0" applyFont="1" applyFill="1" applyBorder="1" applyAlignment="1">
      <alignment vertical="center"/>
    </xf>
    <xf numFmtId="176" fontId="6" fillId="0" borderId="6" xfId="2"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0" xfId="0" applyNumberFormat="1" applyFont="1" applyFill="1" applyBorder="1" applyAlignment="1">
      <alignment vertical="center"/>
    </xf>
    <xf numFmtId="179" fontId="6" fillId="0" borderId="8" xfId="0" applyNumberFormat="1" applyFont="1" applyFill="1" applyBorder="1" applyAlignment="1">
      <alignment vertical="center"/>
    </xf>
    <xf numFmtId="0" fontId="6" fillId="5" borderId="15" xfId="0" applyFont="1" applyFill="1" applyBorder="1" applyAlignment="1">
      <alignment horizontal="center" vertical="center"/>
    </xf>
    <xf numFmtId="0" fontId="6" fillId="0" borderId="5" xfId="0" applyFont="1" applyFill="1" applyBorder="1" applyAlignment="1">
      <alignment horizontal="center" vertical="center" wrapText="1"/>
    </xf>
    <xf numFmtId="0" fontId="2" fillId="5" borderId="5" xfId="0" applyFont="1" applyFill="1" applyBorder="1" applyAlignment="1">
      <alignment horizontal="center" vertical="center" wrapText="1"/>
    </xf>
    <xf numFmtId="38" fontId="6" fillId="0" borderId="9" xfId="0" applyNumberFormat="1" applyFont="1" applyFill="1" applyBorder="1">
      <alignment vertical="center"/>
    </xf>
    <xf numFmtId="38" fontId="6" fillId="5" borderId="9" xfId="0" applyNumberFormat="1" applyFont="1" applyFill="1" applyBorder="1">
      <alignment vertical="center"/>
    </xf>
    <xf numFmtId="176" fontId="6" fillId="0" borderId="7" xfId="2" applyNumberFormat="1" applyFont="1" applyFill="1" applyBorder="1">
      <alignment vertical="center"/>
    </xf>
    <xf numFmtId="176" fontId="6" fillId="0" borderId="9" xfId="2" applyNumberFormat="1" applyFont="1" applyFill="1" applyBorder="1">
      <alignment vertical="center"/>
    </xf>
    <xf numFmtId="0" fontId="6" fillId="5" borderId="5" xfId="0" applyFont="1" applyFill="1" applyBorder="1">
      <alignment vertical="center"/>
    </xf>
    <xf numFmtId="38" fontId="6" fillId="0" borderId="9" xfId="1" applyFont="1" applyFill="1" applyBorder="1" applyAlignment="1">
      <alignment vertical="center"/>
    </xf>
    <xf numFmtId="38" fontId="6" fillId="5" borderId="9" xfId="1" applyFont="1" applyFill="1" applyBorder="1" applyAlignment="1">
      <alignment vertical="center"/>
    </xf>
    <xf numFmtId="176" fontId="6" fillId="0" borderId="7" xfId="2" applyNumberFormat="1" applyFont="1" applyFill="1" applyBorder="1" applyAlignment="1">
      <alignment vertical="center"/>
    </xf>
    <xf numFmtId="0" fontId="6" fillId="5" borderId="9" xfId="0" applyFont="1" applyFill="1" applyBorder="1" applyAlignment="1">
      <alignment horizontal="center" vertical="center"/>
    </xf>
    <xf numFmtId="176" fontId="6" fillId="0" borderId="0" xfId="2" applyNumberFormat="1" applyFont="1" applyFill="1" applyBorder="1" applyAlignment="1">
      <alignment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38" fontId="6" fillId="0" borderId="8" xfId="0" applyNumberFormat="1" applyFont="1" applyFill="1" applyBorder="1">
      <alignment vertical="center"/>
    </xf>
    <xf numFmtId="3" fontId="6" fillId="5" borderId="8" xfId="0" applyNumberFormat="1" applyFont="1" applyFill="1" applyBorder="1">
      <alignment vertical="center"/>
    </xf>
    <xf numFmtId="0" fontId="6" fillId="0" borderId="8"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4" xfId="0" applyFont="1" applyFill="1" applyBorder="1">
      <alignment vertical="center"/>
    </xf>
    <xf numFmtId="176" fontId="6" fillId="0" borderId="6" xfId="2" applyNumberFormat="1" applyFont="1" applyFill="1" applyBorder="1">
      <alignment vertical="center"/>
    </xf>
    <xf numFmtId="0" fontId="6" fillId="5" borderId="8" xfId="0" applyFont="1" applyFill="1" applyBorder="1">
      <alignment vertical="center"/>
    </xf>
    <xf numFmtId="176" fontId="6" fillId="0" borderId="8" xfId="2" applyNumberFormat="1" applyFont="1" applyFill="1" applyBorder="1">
      <alignment vertical="center"/>
    </xf>
    <xf numFmtId="38" fontId="6" fillId="5" borderId="8" xfId="0" applyNumberFormat="1" applyFont="1" applyFill="1" applyBorder="1">
      <alignment vertical="center"/>
    </xf>
    <xf numFmtId="0" fontId="2" fillId="5" borderId="8" xfId="0" applyFont="1" applyFill="1" applyBorder="1" applyAlignment="1">
      <alignment horizontal="center" vertical="center" wrapText="1"/>
    </xf>
    <xf numFmtId="49" fontId="4" fillId="0" borderId="1" xfId="0" applyNumberFormat="1" applyFont="1" applyFill="1" applyBorder="1">
      <alignment vertical="center"/>
    </xf>
    <xf numFmtId="0" fontId="4" fillId="0" borderId="1" xfId="0" applyFont="1" applyFill="1" applyBorder="1">
      <alignment vertical="center"/>
    </xf>
    <xf numFmtId="0" fontId="6" fillId="5" borderId="1" xfId="0" applyFont="1" applyFill="1" applyBorder="1" applyAlignment="1">
      <alignment vertical="center"/>
    </xf>
    <xf numFmtId="0" fontId="6" fillId="0" borderId="1" xfId="0" applyFont="1" applyFill="1" applyBorder="1" applyAlignment="1">
      <alignment vertical="center"/>
    </xf>
    <xf numFmtId="0" fontId="4" fillId="0" borderId="1" xfId="0" applyFont="1" applyFill="1" applyBorder="1" applyAlignment="1">
      <alignment vertical="center"/>
    </xf>
    <xf numFmtId="49" fontId="4" fillId="0" borderId="1" xfId="0" applyNumberFormat="1" applyFont="1" applyBorder="1">
      <alignment vertical="center"/>
    </xf>
    <xf numFmtId="0" fontId="6" fillId="5" borderId="2" xfId="0" applyFont="1" applyFill="1" applyBorder="1" applyAlignment="1">
      <alignment vertical="center"/>
    </xf>
    <xf numFmtId="0" fontId="9" fillId="0" borderId="0" xfId="0" applyFont="1" applyFill="1" applyBorder="1" applyAlignment="1">
      <alignment vertical="center"/>
    </xf>
    <xf numFmtId="0" fontId="9" fillId="5" borderId="0" xfId="0" applyFont="1" applyFill="1" applyBorder="1" applyAlignment="1">
      <alignment vertical="center"/>
    </xf>
    <xf numFmtId="0" fontId="9" fillId="0" borderId="1" xfId="0" applyFont="1" applyFill="1" applyBorder="1" applyAlignment="1">
      <alignment vertical="center"/>
    </xf>
    <xf numFmtId="0" fontId="6" fillId="5" borderId="0" xfId="0" applyFont="1" applyFill="1" applyBorder="1" applyAlignment="1">
      <alignment horizontal="left" vertical="center"/>
    </xf>
    <xf numFmtId="0" fontId="4" fillId="5" borderId="0" xfId="0" applyFont="1" applyFill="1" applyBorder="1">
      <alignment vertical="center"/>
    </xf>
    <xf numFmtId="0" fontId="6" fillId="5" borderId="2" xfId="0" applyFont="1" applyFill="1" applyBorder="1" applyAlignment="1">
      <alignment horizontal="left" vertical="center"/>
    </xf>
    <xf numFmtId="0" fontId="6" fillId="5" borderId="0" xfId="0" applyFont="1" applyFill="1" applyBorder="1">
      <alignment vertical="center"/>
    </xf>
    <xf numFmtId="0" fontId="6" fillId="0" borderId="1" xfId="0" applyFont="1" applyFill="1" applyBorder="1">
      <alignment vertical="center"/>
    </xf>
    <xf numFmtId="0" fontId="2"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9" fillId="0" borderId="11" xfId="0" applyFont="1" applyFill="1" applyBorder="1" applyAlignment="1">
      <alignment vertical="center"/>
    </xf>
    <xf numFmtId="0" fontId="4" fillId="0" borderId="0" xfId="0" applyFont="1" applyBorder="1">
      <alignment vertical="center"/>
    </xf>
    <xf numFmtId="0" fontId="4" fillId="0" borderId="0" xfId="0" applyFont="1">
      <alignment vertical="center"/>
    </xf>
    <xf numFmtId="0" fontId="11" fillId="0" borderId="0" xfId="0" applyFont="1">
      <alignment vertical="center"/>
    </xf>
    <xf numFmtId="0" fontId="11" fillId="3" borderId="0" xfId="0" applyFont="1" applyFill="1">
      <alignment vertical="center"/>
    </xf>
    <xf numFmtId="0" fontId="2" fillId="0" borderId="0" xfId="0" applyFont="1" applyAlignment="1">
      <alignment vertical="center" wrapText="1"/>
    </xf>
    <xf numFmtId="0" fontId="2" fillId="3" borderId="0" xfId="0" applyFont="1" applyFill="1" applyBorder="1" applyAlignment="1">
      <alignment vertical="center"/>
    </xf>
    <xf numFmtId="0" fontId="2" fillId="3" borderId="0" xfId="0" applyFont="1" applyFill="1" applyAlignment="1">
      <alignment vertical="center"/>
    </xf>
    <xf numFmtId="0" fontId="2" fillId="0" borderId="0" xfId="0" applyFont="1" applyBorder="1">
      <alignment vertical="center"/>
    </xf>
    <xf numFmtId="0" fontId="11" fillId="3"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Border="1" applyAlignment="1">
      <alignment horizontal="righ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11" fillId="0" borderId="0" xfId="0" applyFont="1" applyAlignment="1">
      <alignment vertical="center" wrapText="1"/>
    </xf>
    <xf numFmtId="0" fontId="11" fillId="0" borderId="0" xfId="0" applyFont="1" applyAlignment="1">
      <alignment vertical="center"/>
    </xf>
    <xf numFmtId="38" fontId="6" fillId="0" borderId="0" xfId="1" applyFont="1" applyFill="1" applyBorder="1" applyAlignment="1">
      <alignment horizontal="right" vertical="center"/>
    </xf>
    <xf numFmtId="0" fontId="6" fillId="5" borderId="0" xfId="0" applyFont="1" applyFill="1" applyBorder="1" applyAlignment="1">
      <alignment horizontal="right" vertical="center"/>
    </xf>
    <xf numFmtId="37" fontId="6" fillId="0" borderId="0" xfId="1" applyNumberFormat="1" applyFont="1" applyFill="1" applyBorder="1" applyAlignment="1">
      <alignment horizontal="right" vertical="center"/>
    </xf>
    <xf numFmtId="176" fontId="6" fillId="5" borderId="1" xfId="2" applyNumberFormat="1" applyFont="1" applyFill="1" applyBorder="1" applyAlignment="1">
      <alignment horizontal="right" vertical="center"/>
    </xf>
    <xf numFmtId="176" fontId="6" fillId="0" borderId="1" xfId="2" applyNumberFormat="1" applyFont="1" applyFill="1" applyBorder="1" applyAlignment="1">
      <alignment horizontal="right" vertical="center"/>
    </xf>
    <xf numFmtId="37" fontId="6" fillId="5" borderId="0" xfId="1" applyNumberFormat="1" applyFont="1" applyFill="1" applyBorder="1" applyAlignment="1">
      <alignment horizontal="right" vertical="center"/>
    </xf>
    <xf numFmtId="38" fontId="6" fillId="0" borderId="2" xfId="1" applyFont="1" applyFill="1" applyBorder="1" applyAlignment="1">
      <alignment horizontal="right"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7" fontId="6" fillId="0" borderId="8" xfId="0" applyNumberFormat="1" applyFont="1" applyFill="1" applyBorder="1" applyAlignment="1">
      <alignment horizontal="right" vertical="center" wrapText="1"/>
    </xf>
    <xf numFmtId="7" fontId="6" fillId="0" borderId="0" xfId="0" applyNumberFormat="1" applyFont="1" applyFill="1" applyBorder="1" applyAlignment="1">
      <alignment horizontal="right" vertical="center" wrapText="1"/>
    </xf>
    <xf numFmtId="0" fontId="15" fillId="0" borderId="0" xfId="0" applyFont="1" applyAlignment="1">
      <alignment vertical="center" wrapText="1"/>
    </xf>
    <xf numFmtId="0" fontId="16" fillId="0" borderId="0" xfId="0" applyFont="1" applyFill="1">
      <alignment vertical="center"/>
    </xf>
    <xf numFmtId="0" fontId="4" fillId="0" borderId="1" xfId="0" applyFont="1" applyFill="1" applyBorder="1" applyAlignment="1">
      <alignment horizontal="left" vertical="center"/>
    </xf>
    <xf numFmtId="0" fontId="16" fillId="0" borderId="1" xfId="0" applyFont="1" applyFill="1" applyBorder="1">
      <alignment vertical="center"/>
    </xf>
    <xf numFmtId="0" fontId="16" fillId="0" borderId="0" xfId="0" applyFont="1" applyFill="1" applyBorder="1">
      <alignment vertical="center"/>
    </xf>
    <xf numFmtId="0" fontId="6" fillId="5" borderId="1" xfId="0" applyFont="1" applyFill="1" applyBorder="1" applyAlignment="1">
      <alignment horizontal="right" vertical="center"/>
    </xf>
    <xf numFmtId="0" fontId="16" fillId="0" borderId="1" xfId="0" applyFont="1" applyFill="1" applyBorder="1" applyAlignment="1">
      <alignment vertical="top"/>
    </xf>
    <xf numFmtId="0" fontId="16" fillId="0" borderId="1" xfId="0" applyFont="1" applyFill="1" applyBorder="1" applyAlignment="1">
      <alignment vertical="center"/>
    </xf>
    <xf numFmtId="0" fontId="17" fillId="0" borderId="0" xfId="0" applyFont="1" applyFill="1">
      <alignment vertical="center"/>
    </xf>
    <xf numFmtId="0" fontId="9" fillId="0" borderId="0" xfId="0" applyFont="1" applyFill="1">
      <alignment vertical="center"/>
    </xf>
    <xf numFmtId="0" fontId="9" fillId="0" borderId="0" xfId="0" applyFont="1" applyFill="1" applyAlignment="1">
      <alignment horizontal="center" vertical="center"/>
    </xf>
    <xf numFmtId="0" fontId="6" fillId="0" borderId="0" xfId="0" applyFont="1" applyFill="1" applyBorder="1" applyAlignment="1">
      <alignment horizontal="center" vertical="center" wrapText="1"/>
    </xf>
    <xf numFmtId="0" fontId="18" fillId="0" borderId="0" xfId="0" applyFont="1">
      <alignment vertical="center"/>
    </xf>
    <xf numFmtId="0" fontId="18" fillId="0" borderId="1" xfId="0" applyFont="1" applyBorder="1">
      <alignment vertical="center"/>
    </xf>
    <xf numFmtId="0" fontId="6" fillId="0" borderId="0" xfId="0" applyFont="1" applyFill="1" applyBorder="1" applyAlignment="1">
      <alignment vertical="center" wrapText="1"/>
    </xf>
    <xf numFmtId="0" fontId="4" fillId="0" borderId="1" xfId="0" applyFont="1" applyBorder="1">
      <alignment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4" fillId="5" borderId="5" xfId="0" applyFont="1" applyFill="1" applyBorder="1" applyAlignment="1">
      <alignment vertical="center" wrapText="1"/>
    </xf>
    <xf numFmtId="0" fontId="6" fillId="0" borderId="9" xfId="0" applyFont="1" applyFill="1" applyBorder="1" applyAlignment="1">
      <alignment horizontal="right" vertical="center"/>
    </xf>
    <xf numFmtId="0" fontId="6" fillId="5" borderId="9" xfId="0" applyFont="1" applyFill="1" applyBorder="1" applyAlignment="1">
      <alignment horizontal="right" vertical="center"/>
    </xf>
    <xf numFmtId="0" fontId="6" fillId="0" borderId="7" xfId="0" applyFont="1" applyFill="1" applyBorder="1" applyAlignment="1">
      <alignment horizontal="right" vertical="center"/>
    </xf>
    <xf numFmtId="0" fontId="6" fillId="5" borderId="9" xfId="0" applyFont="1" applyFill="1" applyBorder="1">
      <alignment vertical="center"/>
    </xf>
    <xf numFmtId="0" fontId="6" fillId="0" borderId="0" xfId="0" applyFont="1" applyBorder="1">
      <alignment vertical="center"/>
    </xf>
    <xf numFmtId="0" fontId="6" fillId="0" borderId="0" xfId="0" applyFont="1">
      <alignment vertical="center"/>
    </xf>
    <xf numFmtId="0" fontId="4" fillId="0" borderId="12" xfId="0" applyFont="1" applyFill="1" applyBorder="1" applyAlignment="1">
      <alignment vertical="center" wrapText="1"/>
    </xf>
    <xf numFmtId="0" fontId="2" fillId="5" borderId="5" xfId="0" applyFont="1" applyFill="1" applyBorder="1" applyAlignment="1">
      <alignment vertical="center"/>
    </xf>
    <xf numFmtId="0" fontId="6" fillId="0" borderId="0" xfId="0" applyFont="1" applyBorder="1" applyAlignment="1">
      <alignment horizontal="left" vertical="center"/>
    </xf>
    <xf numFmtId="0" fontId="2" fillId="0" borderId="5" xfId="0" applyFont="1" applyFill="1" applyBorder="1" applyAlignment="1">
      <alignment vertical="center"/>
    </xf>
    <xf numFmtId="176" fontId="6" fillId="0" borderId="0" xfId="2" applyNumberFormat="1" applyFont="1" applyFill="1" applyBorder="1" applyAlignment="1">
      <alignment horizontal="right" vertical="center"/>
    </xf>
    <xf numFmtId="0" fontId="20" fillId="0" borderId="13" xfId="0" applyFont="1" applyFill="1" applyBorder="1">
      <alignment vertical="center"/>
    </xf>
    <xf numFmtId="3" fontId="6" fillId="5" borderId="0" xfId="0" applyNumberFormat="1" applyFont="1" applyFill="1" applyBorder="1" applyAlignment="1">
      <alignment horizontal="right" vertical="center"/>
    </xf>
    <xf numFmtId="176" fontId="6" fillId="0" borderId="1" xfId="2" applyNumberFormat="1" applyFont="1" applyFill="1" applyBorder="1" applyAlignment="1">
      <alignment horizontal="right" vertical="center"/>
    </xf>
    <xf numFmtId="38" fontId="6" fillId="0" borderId="0" xfId="0" applyNumberFormat="1" applyFont="1" applyFill="1" applyBorder="1" applyAlignment="1">
      <alignment horizontal="right" vertical="center"/>
    </xf>
    <xf numFmtId="176" fontId="6" fillId="5" borderId="1" xfId="2" applyNumberFormat="1" applyFont="1" applyFill="1" applyBorder="1" applyAlignment="1">
      <alignment horizontal="right" vertical="center"/>
    </xf>
    <xf numFmtId="37" fontId="6" fillId="0" borderId="0" xfId="1" applyNumberFormat="1" applyFont="1" applyFill="1" applyBorder="1" applyAlignment="1">
      <alignment horizontal="right" vertical="center"/>
    </xf>
    <xf numFmtId="37" fontId="6" fillId="0" borderId="0" xfId="0" applyNumberFormat="1" applyFont="1" applyFill="1" applyBorder="1" applyAlignment="1">
      <alignment horizontal="right" vertical="center"/>
    </xf>
    <xf numFmtId="38" fontId="6" fillId="0" borderId="2" xfId="0" applyNumberFormat="1" applyFont="1" applyFill="1" applyBorder="1" applyAlignment="1">
      <alignment horizontal="right" vertical="center"/>
    </xf>
    <xf numFmtId="0" fontId="6" fillId="0" borderId="2" xfId="0" applyFont="1" applyFill="1" applyBorder="1" applyAlignment="1">
      <alignment horizontal="right" vertical="center"/>
    </xf>
    <xf numFmtId="38" fontId="6" fillId="0" borderId="2" xfId="1" applyFont="1" applyFill="1" applyBorder="1" applyAlignment="1">
      <alignment horizontal="right" vertical="center"/>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38" fontId="6" fillId="0" borderId="0" xfId="1" applyFont="1" applyFill="1" applyBorder="1" applyAlignment="1">
      <alignment horizontal="right" vertical="center"/>
    </xf>
    <xf numFmtId="38" fontId="6" fillId="0" borderId="8" xfId="1" applyFont="1" applyFill="1" applyBorder="1" applyAlignment="1">
      <alignment horizontal="right" vertical="center"/>
    </xf>
    <xf numFmtId="38" fontId="6" fillId="0" borderId="24" xfId="1" applyFont="1" applyFill="1" applyBorder="1" applyAlignment="1">
      <alignment horizontal="right" vertical="center"/>
    </xf>
    <xf numFmtId="38" fontId="6" fillId="0" borderId="28" xfId="1" applyFont="1" applyFill="1" applyBorder="1" applyAlignment="1">
      <alignment horizontal="right" vertical="center"/>
    </xf>
    <xf numFmtId="38" fontId="6" fillId="0" borderId="9" xfId="1" applyFont="1" applyFill="1" applyBorder="1" applyAlignment="1">
      <alignment horizontal="right" vertical="center"/>
    </xf>
    <xf numFmtId="38" fontId="6" fillId="5" borderId="36" xfId="1" applyFont="1" applyFill="1" applyBorder="1" applyAlignment="1">
      <alignment horizontal="right" vertical="center"/>
    </xf>
    <xf numFmtId="38" fontId="6" fillId="5" borderId="2" xfId="1" applyFont="1" applyFill="1" applyBorder="1" applyAlignment="1">
      <alignment horizontal="right" vertical="center"/>
    </xf>
    <xf numFmtId="38" fontId="6" fillId="5" borderId="45" xfId="1" applyFont="1" applyFill="1" applyBorder="1" applyAlignment="1">
      <alignment horizontal="right" vertical="center"/>
    </xf>
    <xf numFmtId="38" fontId="6" fillId="5" borderId="5" xfId="1" applyFont="1" applyFill="1" applyBorder="1" applyAlignment="1">
      <alignment horizontal="right" vertical="center"/>
    </xf>
    <xf numFmtId="38" fontId="6" fillId="5" borderId="8" xfId="1" applyFont="1" applyFill="1" applyBorder="1" applyAlignment="1">
      <alignment horizontal="right" vertical="center"/>
    </xf>
    <xf numFmtId="38" fontId="6" fillId="5" borderId="0" xfId="1" applyFont="1" applyFill="1" applyBorder="1" applyAlignment="1">
      <alignment horizontal="right" vertical="center"/>
    </xf>
    <xf numFmtId="38" fontId="6" fillId="5" borderId="28" xfId="0" applyNumberFormat="1" applyFont="1" applyFill="1" applyBorder="1" applyAlignment="1">
      <alignment horizontal="right" vertical="center"/>
    </xf>
    <xf numFmtId="0" fontId="6" fillId="5" borderId="0" xfId="0" applyFont="1" applyFill="1" applyBorder="1" applyAlignment="1">
      <alignment horizontal="right" vertical="center"/>
    </xf>
    <xf numFmtId="0" fontId="6" fillId="5" borderId="24" xfId="0" applyFont="1" applyFill="1" applyBorder="1" applyAlignment="1">
      <alignment horizontal="right"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176" fontId="6" fillId="5" borderId="28" xfId="2" applyNumberFormat="1" applyFont="1" applyFill="1" applyBorder="1" applyAlignment="1">
      <alignment horizontal="right" vertical="center"/>
    </xf>
    <xf numFmtId="176" fontId="6" fillId="5" borderId="0" xfId="2" applyNumberFormat="1" applyFont="1" applyFill="1" applyBorder="1" applyAlignment="1">
      <alignment horizontal="right" vertical="center"/>
    </xf>
    <xf numFmtId="176" fontId="6" fillId="5" borderId="24" xfId="2" applyNumberFormat="1" applyFont="1" applyFill="1" applyBorder="1" applyAlignment="1">
      <alignment horizontal="right" vertical="center"/>
    </xf>
    <xf numFmtId="3" fontId="6" fillId="0" borderId="38"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176" fontId="6" fillId="5" borderId="38" xfId="2" applyNumberFormat="1" applyFont="1" applyFill="1" applyBorder="1" applyAlignment="1">
      <alignment horizontal="right"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4" xfId="0" applyFont="1" applyFill="1" applyBorder="1" applyAlignment="1">
      <alignment horizontal="center" vertical="center" wrapText="1"/>
    </xf>
    <xf numFmtId="37" fontId="6" fillId="0" borderId="6" xfId="1" applyNumberFormat="1" applyFont="1" applyFill="1" applyBorder="1" applyAlignment="1">
      <alignment horizontal="right" vertical="center"/>
    </xf>
    <xf numFmtId="37" fontId="6" fillId="0" borderId="1" xfId="1" applyNumberFormat="1" applyFont="1" applyFill="1" applyBorder="1" applyAlignment="1">
      <alignment horizontal="right" vertical="center"/>
    </xf>
    <xf numFmtId="37" fontId="6" fillId="0" borderId="25" xfId="1" applyNumberFormat="1" applyFont="1" applyFill="1" applyBorder="1" applyAlignment="1">
      <alignment horizontal="right" vertical="center"/>
    </xf>
    <xf numFmtId="37" fontId="6" fillId="0" borderId="29" xfId="1" applyNumberFormat="1" applyFont="1" applyFill="1" applyBorder="1" applyAlignment="1">
      <alignment horizontal="right" vertical="center"/>
    </xf>
    <xf numFmtId="37" fontId="6" fillId="0" borderId="7" xfId="1" applyNumberFormat="1" applyFont="1" applyFill="1" applyBorder="1" applyAlignment="1">
      <alignment horizontal="right" vertical="center"/>
    </xf>
    <xf numFmtId="38" fontId="6" fillId="0" borderId="6" xfId="1" applyFont="1" applyFill="1" applyBorder="1" applyAlignment="1">
      <alignment horizontal="right" vertical="center"/>
    </xf>
    <xf numFmtId="38" fontId="6" fillId="0" borderId="1" xfId="1" applyFont="1" applyFill="1" applyBorder="1" applyAlignment="1">
      <alignment horizontal="right" vertical="center"/>
    </xf>
    <xf numFmtId="0" fontId="6" fillId="0" borderId="26" xfId="0" applyFont="1" applyFill="1" applyBorder="1" applyAlignment="1">
      <alignment horizontal="center" vertical="center"/>
    </xf>
    <xf numFmtId="0" fontId="6" fillId="0" borderId="20" xfId="0" applyFont="1" applyFill="1" applyBorder="1" applyAlignment="1">
      <alignment horizontal="center" vertical="center"/>
    </xf>
    <xf numFmtId="38" fontId="6" fillId="5" borderId="4" xfId="1" applyFont="1" applyFill="1" applyBorder="1" applyAlignment="1">
      <alignment horizontal="right" vertical="center"/>
    </xf>
    <xf numFmtId="38" fontId="6" fillId="5" borderId="37" xfId="1" applyFont="1" applyFill="1" applyBorder="1" applyAlignment="1">
      <alignment horizontal="right" vertical="center"/>
    </xf>
    <xf numFmtId="38" fontId="6" fillId="5" borderId="35" xfId="1" applyFont="1" applyFill="1" applyBorder="1" applyAlignment="1">
      <alignment horizontal="right" vertical="center"/>
    </xf>
    <xf numFmtId="3" fontId="6" fillId="0" borderId="39" xfId="1" applyNumberFormat="1" applyFont="1" applyFill="1" applyBorder="1" applyAlignment="1">
      <alignment horizontal="right" vertical="center"/>
    </xf>
    <xf numFmtId="3" fontId="6" fillId="0" borderId="38" xfId="1" applyNumberFormat="1" applyFont="1" applyFill="1" applyBorder="1" applyAlignment="1">
      <alignment horizontal="right" vertical="center"/>
    </xf>
    <xf numFmtId="176" fontId="6" fillId="5" borderId="39" xfId="2" applyNumberFormat="1" applyFont="1" applyFill="1" applyBorder="1" applyAlignment="1">
      <alignment horizontal="right" vertical="center"/>
    </xf>
    <xf numFmtId="176" fontId="6" fillId="5" borderId="9" xfId="2" applyNumberFormat="1" applyFont="1" applyFill="1" applyBorder="1" applyAlignment="1">
      <alignment horizontal="right" vertical="center"/>
    </xf>
    <xf numFmtId="176" fontId="6" fillId="5" borderId="8" xfId="2" applyNumberFormat="1" applyFont="1" applyFill="1" applyBorder="1" applyAlignment="1">
      <alignment horizontal="right" vertical="center"/>
    </xf>
    <xf numFmtId="37" fontId="6" fillId="0" borderId="8" xfId="1" applyNumberFormat="1" applyFont="1" applyFill="1" applyBorder="1" applyAlignment="1">
      <alignment horizontal="right" vertical="center"/>
    </xf>
    <xf numFmtId="37" fontId="6" fillId="0" borderId="24" xfId="1" applyNumberFormat="1" applyFont="1" applyFill="1" applyBorder="1" applyAlignment="1">
      <alignment horizontal="right" vertical="center"/>
    </xf>
    <xf numFmtId="37" fontId="6" fillId="0" borderId="28" xfId="1" applyNumberFormat="1" applyFont="1" applyFill="1" applyBorder="1" applyAlignment="1">
      <alignment horizontal="right" vertical="center"/>
    </xf>
    <xf numFmtId="38" fontId="6" fillId="0" borderId="38" xfId="1" applyFont="1" applyFill="1" applyBorder="1" applyAlignment="1">
      <alignment horizontal="right" vertical="center"/>
    </xf>
    <xf numFmtId="38" fontId="6" fillId="0" borderId="40" xfId="1" applyFont="1" applyFill="1" applyBorder="1" applyAlignment="1">
      <alignment horizontal="right" vertical="center"/>
    </xf>
    <xf numFmtId="0" fontId="6" fillId="0" borderId="0" xfId="0" applyFont="1" applyFill="1" applyBorder="1" applyAlignment="1">
      <alignment vertical="center"/>
    </xf>
    <xf numFmtId="0" fontId="6" fillId="5" borderId="0" xfId="0" applyFont="1" applyFill="1" applyBorder="1" applyAlignment="1">
      <alignment vertical="center"/>
    </xf>
    <xf numFmtId="38" fontId="6" fillId="0" borderId="40" xfId="0" applyNumberFormat="1" applyFont="1" applyFill="1" applyBorder="1" applyAlignment="1">
      <alignment horizontal="right" vertical="center"/>
    </xf>
    <xf numFmtId="0" fontId="6" fillId="0" borderId="40" xfId="0" applyFont="1" applyFill="1" applyBorder="1" applyAlignment="1">
      <alignment horizontal="right" vertical="center"/>
    </xf>
    <xf numFmtId="0" fontId="6" fillId="0" borderId="29" xfId="0" applyFont="1" applyFill="1" applyBorder="1" applyAlignment="1">
      <alignment horizontal="right" vertical="center"/>
    </xf>
    <xf numFmtId="3" fontId="6" fillId="0" borderId="41" xfId="1" applyNumberFormat="1" applyFont="1" applyFill="1" applyBorder="1" applyAlignment="1">
      <alignment horizontal="right" vertical="center"/>
    </xf>
    <xf numFmtId="3" fontId="6" fillId="0" borderId="40" xfId="1" applyNumberFormat="1" applyFont="1" applyFill="1" applyBorder="1" applyAlignment="1">
      <alignment horizontal="right" vertical="center"/>
    </xf>
    <xf numFmtId="37" fontId="6" fillId="0" borderId="29" xfId="0" applyNumberFormat="1" applyFont="1" applyFill="1" applyBorder="1" applyAlignment="1">
      <alignment horizontal="right" vertical="center"/>
    </xf>
    <xf numFmtId="37" fontId="6" fillId="0" borderId="1" xfId="0" applyNumberFormat="1" applyFont="1" applyFill="1" applyBorder="1" applyAlignment="1">
      <alignment horizontal="right" vertical="center"/>
    </xf>
    <xf numFmtId="37" fontId="6" fillId="0" borderId="25" xfId="0" applyNumberFormat="1" applyFont="1" applyFill="1" applyBorder="1" applyAlignment="1">
      <alignment horizontal="right" vertical="center"/>
    </xf>
    <xf numFmtId="38" fontId="6" fillId="5"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37" fontId="6" fillId="5" borderId="0" xfId="0" applyNumberFormat="1" applyFont="1" applyFill="1" applyBorder="1" applyAlignment="1">
      <alignment horizontal="right" vertical="center"/>
    </xf>
    <xf numFmtId="0" fontId="6" fillId="0" borderId="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0" xfId="0" applyFont="1" applyFill="1" applyBorder="1" applyAlignment="1">
      <alignment horizontal="center" vertical="center"/>
    </xf>
    <xf numFmtId="37" fontId="6" fillId="5" borderId="0" xfId="1" applyNumberFormat="1" applyFont="1" applyFill="1" applyBorder="1" applyAlignment="1">
      <alignment horizontal="right" vertical="center"/>
    </xf>
    <xf numFmtId="38" fontId="6" fillId="0" borderId="28" xfId="0" applyNumberFormat="1" applyFont="1" applyFill="1" applyBorder="1" applyAlignment="1">
      <alignment horizontal="right" vertical="center"/>
    </xf>
    <xf numFmtId="38" fontId="6" fillId="0" borderId="24" xfId="0" applyNumberFormat="1" applyFont="1" applyFill="1" applyBorder="1" applyAlignment="1">
      <alignment horizontal="right" vertical="center"/>
    </xf>
    <xf numFmtId="38" fontId="6" fillId="0" borderId="39" xfId="1" applyFont="1" applyFill="1" applyBorder="1" applyAlignment="1">
      <alignment horizontal="right" vertical="center"/>
    </xf>
    <xf numFmtId="38" fontId="6" fillId="0" borderId="38" xfId="0" applyNumberFormat="1" applyFont="1" applyFill="1" applyBorder="1" applyAlignment="1">
      <alignment horizontal="right" vertical="center"/>
    </xf>
    <xf numFmtId="0" fontId="6" fillId="0" borderId="38" xfId="0" applyFont="1" applyFill="1" applyBorder="1" applyAlignment="1">
      <alignment horizontal="right" vertical="center"/>
    </xf>
    <xf numFmtId="38" fontId="6" fillId="5" borderId="36" xfId="0" applyNumberFormat="1" applyFont="1" applyFill="1" applyBorder="1" applyAlignment="1">
      <alignment horizontal="right" vertical="center"/>
    </xf>
    <xf numFmtId="38" fontId="6" fillId="5" borderId="2" xfId="0" applyNumberFormat="1" applyFont="1" applyFill="1" applyBorder="1" applyAlignment="1">
      <alignment horizontal="right" vertical="center"/>
    </xf>
    <xf numFmtId="38" fontId="6" fillId="5" borderId="45" xfId="0" applyNumberFormat="1" applyFont="1" applyFill="1" applyBorder="1" applyAlignment="1">
      <alignment horizontal="right" vertical="center"/>
    </xf>
    <xf numFmtId="38" fontId="6" fillId="5" borderId="35" xfId="0" applyNumberFormat="1" applyFont="1" applyFill="1" applyBorder="1" applyAlignment="1">
      <alignment horizontal="right" vertical="center"/>
    </xf>
    <xf numFmtId="0" fontId="6" fillId="5" borderId="35" xfId="0" applyFont="1" applyFill="1" applyBorder="1" applyAlignment="1">
      <alignment horizontal="right" vertical="center"/>
    </xf>
    <xf numFmtId="176" fontId="6" fillId="5" borderId="6" xfId="2" applyNumberFormat="1" applyFont="1" applyFill="1" applyBorder="1" applyAlignment="1">
      <alignment horizontal="right" vertical="center"/>
    </xf>
    <xf numFmtId="176" fontId="6" fillId="5" borderId="25" xfId="2" applyNumberFormat="1" applyFont="1" applyFill="1" applyBorder="1" applyAlignment="1">
      <alignment horizontal="right" vertical="center"/>
    </xf>
    <xf numFmtId="176" fontId="6" fillId="5" borderId="29" xfId="2" applyNumberFormat="1" applyFont="1" applyFill="1" applyBorder="1" applyAlignment="1">
      <alignment horizontal="right" vertical="center"/>
    </xf>
    <xf numFmtId="176" fontId="6" fillId="5" borderId="7" xfId="2" applyNumberFormat="1" applyFont="1" applyFill="1" applyBorder="1" applyAlignment="1">
      <alignment horizontal="right" vertical="center"/>
    </xf>
    <xf numFmtId="176" fontId="6" fillId="0" borderId="6" xfId="2" applyNumberFormat="1" applyFont="1" applyFill="1" applyBorder="1" applyAlignment="1">
      <alignment horizontal="right" vertical="center"/>
    </xf>
    <xf numFmtId="176" fontId="6" fillId="0" borderId="25"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176" fontId="6" fillId="0" borderId="7" xfId="2" applyNumberFormat="1" applyFont="1" applyFill="1" applyBorder="1" applyAlignment="1">
      <alignment horizontal="right" vertical="center"/>
    </xf>
    <xf numFmtId="176" fontId="6" fillId="0" borderId="41" xfId="2" applyNumberFormat="1" applyFont="1" applyFill="1" applyBorder="1" applyAlignment="1">
      <alignment horizontal="right" vertical="center"/>
    </xf>
    <xf numFmtId="176" fontId="6" fillId="0" borderId="40" xfId="2" applyNumberFormat="1" applyFont="1" applyFill="1" applyBorder="1" applyAlignment="1">
      <alignment horizontal="right" vertical="center"/>
    </xf>
    <xf numFmtId="37" fontId="6" fillId="5" borderId="8" xfId="1" applyNumberFormat="1" applyFont="1" applyFill="1" applyBorder="1" applyAlignment="1">
      <alignment horizontal="right" vertical="center"/>
    </xf>
    <xf numFmtId="37" fontId="6" fillId="5" borderId="24" xfId="1" applyNumberFormat="1" applyFont="1" applyFill="1" applyBorder="1" applyAlignment="1">
      <alignment horizontal="right" vertical="center"/>
    </xf>
    <xf numFmtId="37" fontId="6" fillId="5" borderId="28" xfId="0" applyNumberFormat="1" applyFont="1" applyFill="1" applyBorder="1" applyAlignment="1">
      <alignment horizontal="right" vertical="center"/>
    </xf>
    <xf numFmtId="37" fontId="6" fillId="5" borderId="24" xfId="0" applyNumberFormat="1" applyFont="1" applyFill="1" applyBorder="1" applyAlignment="1">
      <alignment horizontal="right" vertical="center"/>
    </xf>
    <xf numFmtId="37" fontId="6" fillId="5" borderId="28" xfId="1" applyNumberFormat="1" applyFont="1" applyFill="1" applyBorder="1" applyAlignment="1">
      <alignment horizontal="right" vertical="center"/>
    </xf>
    <xf numFmtId="37" fontId="6" fillId="5" borderId="9" xfId="1" applyNumberFormat="1" applyFont="1" applyFill="1" applyBorder="1" applyAlignment="1">
      <alignment horizontal="right" vertical="center"/>
    </xf>
    <xf numFmtId="37" fontId="6" fillId="5" borderId="39" xfId="1" applyNumberFormat="1" applyFont="1" applyFill="1" applyBorder="1" applyAlignment="1">
      <alignment horizontal="right" vertical="center"/>
    </xf>
    <xf numFmtId="37" fontId="6" fillId="5" borderId="38" xfId="1" applyNumberFormat="1" applyFont="1" applyFill="1" applyBorder="1" applyAlignment="1">
      <alignment horizontal="right" vertical="center"/>
    </xf>
    <xf numFmtId="3" fontId="6" fillId="5" borderId="38" xfId="1" applyNumberFormat="1" applyFont="1" applyFill="1" applyBorder="1" applyAlignment="1">
      <alignment horizontal="right" vertical="center"/>
    </xf>
    <xf numFmtId="3" fontId="6" fillId="5" borderId="28" xfId="1" applyNumberFormat="1" applyFont="1" applyFill="1" applyBorder="1" applyAlignment="1">
      <alignment horizontal="right" vertical="center"/>
    </xf>
    <xf numFmtId="38" fontId="6" fillId="0" borderId="4" xfId="1" applyFont="1" applyFill="1" applyBorder="1" applyAlignment="1">
      <alignment horizontal="right" vertical="center"/>
    </xf>
    <xf numFmtId="38" fontId="6" fillId="0" borderId="45" xfId="1" applyFont="1" applyFill="1" applyBorder="1" applyAlignment="1">
      <alignment horizontal="right" vertical="center"/>
    </xf>
    <xf numFmtId="38" fontId="6" fillId="0" borderId="36" xfId="0" applyNumberFormat="1" applyFont="1" applyFill="1" applyBorder="1" applyAlignment="1">
      <alignment horizontal="right" vertical="center"/>
    </xf>
    <xf numFmtId="38" fontId="6" fillId="0" borderId="45" xfId="0" applyNumberFormat="1" applyFont="1" applyFill="1" applyBorder="1" applyAlignment="1">
      <alignment horizontal="right" vertical="center"/>
    </xf>
    <xf numFmtId="38" fontId="6" fillId="0" borderId="36" xfId="1" applyFont="1" applyFill="1" applyBorder="1" applyAlignment="1">
      <alignment horizontal="right" vertical="center"/>
    </xf>
    <xf numFmtId="38" fontId="6" fillId="0" borderId="5" xfId="1" applyFont="1" applyFill="1" applyBorder="1" applyAlignment="1">
      <alignment horizontal="right" vertical="center"/>
    </xf>
    <xf numFmtId="38" fontId="6" fillId="0" borderId="37" xfId="1" applyFont="1" applyFill="1" applyBorder="1" applyAlignment="1">
      <alignment horizontal="right" vertical="center"/>
    </xf>
    <xf numFmtId="38" fontId="6" fillId="0" borderId="35" xfId="1" applyFont="1" applyFill="1" applyBorder="1" applyAlignment="1">
      <alignment horizontal="right" vertical="center"/>
    </xf>
    <xf numFmtId="37" fontId="6" fillId="0" borderId="28" xfId="0" applyNumberFormat="1" applyFont="1" applyFill="1" applyBorder="1" applyAlignment="1">
      <alignment horizontal="right" vertical="center"/>
    </xf>
    <xf numFmtId="37" fontId="6" fillId="0" borderId="24" xfId="0" applyNumberFormat="1" applyFont="1" applyFill="1" applyBorder="1" applyAlignment="1">
      <alignment horizontal="right" vertical="center"/>
    </xf>
    <xf numFmtId="37" fontId="6" fillId="0" borderId="9" xfId="1" applyNumberFormat="1" applyFont="1" applyFill="1" applyBorder="1" applyAlignment="1">
      <alignment horizontal="right" vertical="center"/>
    </xf>
    <xf numFmtId="38" fontId="6" fillId="5" borderId="39" xfId="1" applyFont="1" applyFill="1" applyBorder="1" applyAlignment="1">
      <alignment horizontal="right" vertical="center"/>
    </xf>
    <xf numFmtId="38" fontId="6" fillId="5" borderId="38" xfId="1" applyFont="1" applyFill="1" applyBorder="1" applyAlignment="1">
      <alignment horizontal="right" vertical="center"/>
    </xf>
    <xf numFmtId="38" fontId="6" fillId="5" borderId="28" xfId="1" applyFont="1" applyFill="1" applyBorder="1" applyAlignment="1">
      <alignment horizontal="right" vertical="center"/>
    </xf>
    <xf numFmtId="0" fontId="6" fillId="0" borderId="33" xfId="0" applyFont="1" applyFill="1" applyBorder="1" applyAlignment="1">
      <alignment horizontal="center" vertical="center"/>
    </xf>
    <xf numFmtId="176" fontId="6" fillId="5" borderId="41" xfId="2" applyNumberFormat="1" applyFont="1" applyFill="1" applyBorder="1" applyAlignment="1">
      <alignment horizontal="right" vertical="center"/>
    </xf>
    <xf numFmtId="176" fontId="6" fillId="5" borderId="40" xfId="2"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5" borderId="36" xfId="0" applyFont="1" applyFill="1" applyBorder="1" applyAlignment="1">
      <alignment horizontal="right" vertical="center"/>
    </xf>
    <xf numFmtId="3" fontId="6" fillId="0" borderId="0" xfId="1" applyNumberFormat="1" applyFont="1" applyFill="1" applyBorder="1" applyAlignment="1">
      <alignment horizontal="right" vertical="center"/>
    </xf>
    <xf numFmtId="3" fontId="6" fillId="0" borderId="8" xfId="1" applyNumberFormat="1" applyFont="1" applyFill="1" applyBorder="1" applyAlignment="1">
      <alignment horizontal="right" vertical="center"/>
    </xf>
    <xf numFmtId="3" fontId="6" fillId="0" borderId="24" xfId="1" applyNumberFormat="1" applyFont="1" applyFill="1" applyBorder="1" applyAlignment="1">
      <alignment horizontal="right" vertical="center"/>
    </xf>
    <xf numFmtId="3" fontId="6" fillId="0" borderId="28" xfId="1" applyNumberFormat="1" applyFont="1" applyFill="1" applyBorder="1" applyAlignment="1">
      <alignment horizontal="right" vertical="center"/>
    </xf>
    <xf numFmtId="3" fontId="6" fillId="0" borderId="9" xfId="1" applyNumberFormat="1" applyFont="1" applyFill="1" applyBorder="1" applyAlignment="1">
      <alignment horizontal="right" vertical="center"/>
    </xf>
    <xf numFmtId="38" fontId="6" fillId="0" borderId="4" xfId="0" applyNumberFormat="1"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35" xfId="0" applyNumberFormat="1" applyFont="1" applyFill="1" applyBorder="1" applyAlignment="1">
      <alignment horizontal="right" vertical="center"/>
    </xf>
    <xf numFmtId="0" fontId="6" fillId="0" borderId="35" xfId="0" applyFont="1" applyFill="1" applyBorder="1" applyAlignment="1">
      <alignment horizontal="right" vertical="center"/>
    </xf>
    <xf numFmtId="0" fontId="6" fillId="0" borderId="36" xfId="0" applyFont="1" applyFill="1" applyBorder="1" applyAlignment="1">
      <alignment horizontal="right" vertical="center"/>
    </xf>
    <xf numFmtId="3" fontId="6" fillId="5" borderId="38" xfId="0" applyNumberFormat="1" applyFont="1" applyFill="1" applyBorder="1" applyAlignment="1">
      <alignment horizontal="right" vertical="center"/>
    </xf>
    <xf numFmtId="0" fontId="6" fillId="5" borderId="38" xfId="0" applyFont="1" applyFill="1" applyBorder="1" applyAlignment="1">
      <alignment horizontal="right" vertical="center"/>
    </xf>
    <xf numFmtId="0" fontId="6" fillId="5" borderId="28" xfId="0" applyFont="1" applyFill="1" applyBorder="1" applyAlignment="1">
      <alignment horizontal="right" vertical="center"/>
    </xf>
    <xf numFmtId="3" fontId="6" fillId="5" borderId="28" xfId="0" applyNumberFormat="1" applyFont="1" applyFill="1" applyBorder="1" applyAlignment="1">
      <alignment horizontal="right" vertical="center"/>
    </xf>
    <xf numFmtId="3" fontId="6" fillId="5" borderId="24" xfId="0" applyNumberFormat="1" applyFont="1" applyFill="1" applyBorder="1" applyAlignment="1">
      <alignment horizontal="right" vertical="center"/>
    </xf>
    <xf numFmtId="3" fontId="6" fillId="5" borderId="9" xfId="0" applyNumberFormat="1" applyFont="1" applyFill="1" applyBorder="1" applyAlignment="1">
      <alignment horizontal="right" vertical="center"/>
    </xf>
    <xf numFmtId="3" fontId="6" fillId="5" borderId="8" xfId="0" applyNumberFormat="1" applyFont="1" applyFill="1" applyBorder="1" applyAlignment="1">
      <alignment horizontal="right" vertical="center"/>
    </xf>
    <xf numFmtId="0" fontId="6" fillId="0" borderId="28" xfId="0" applyFont="1" applyFill="1" applyBorder="1" applyAlignment="1">
      <alignment horizontal="right" vertical="center"/>
    </xf>
    <xf numFmtId="3" fontId="6" fillId="5" borderId="0" xfId="1" applyNumberFormat="1" applyFont="1" applyFill="1" applyBorder="1" applyAlignment="1">
      <alignment horizontal="right" vertical="center"/>
    </xf>
    <xf numFmtId="3" fontId="6" fillId="5" borderId="8" xfId="1" applyNumberFormat="1" applyFont="1" applyFill="1" applyBorder="1" applyAlignment="1">
      <alignment horizontal="right" vertical="center"/>
    </xf>
    <xf numFmtId="3" fontId="6" fillId="5" borderId="24" xfId="1" applyNumberFormat="1" applyFont="1" applyFill="1" applyBorder="1" applyAlignment="1">
      <alignment horizontal="right" vertical="center"/>
    </xf>
    <xf numFmtId="3" fontId="6" fillId="5" borderId="9" xfId="1" applyNumberFormat="1" applyFont="1" applyFill="1" applyBorder="1" applyAlignment="1">
      <alignment horizontal="right" vertical="center"/>
    </xf>
    <xf numFmtId="38" fontId="6" fillId="5" borderId="38" xfId="0" applyNumberFormat="1" applyFont="1" applyFill="1" applyBorder="1" applyAlignment="1">
      <alignment horizontal="right" vertical="center"/>
    </xf>
    <xf numFmtId="177" fontId="6" fillId="5" borderId="35" xfId="0" applyNumberFormat="1" applyFont="1" applyFill="1" applyBorder="1" applyAlignment="1">
      <alignment horizontal="right" vertical="center"/>
    </xf>
    <xf numFmtId="177" fontId="6" fillId="5" borderId="35" xfId="0" applyNumberFormat="1" applyFont="1" applyFill="1" applyBorder="1" applyAlignment="1">
      <alignment vertical="center"/>
    </xf>
    <xf numFmtId="177" fontId="6" fillId="5" borderId="42" xfId="0" applyNumberFormat="1" applyFont="1" applyFill="1" applyBorder="1" applyAlignment="1">
      <alignment vertical="center"/>
    </xf>
    <xf numFmtId="177" fontId="6" fillId="5" borderId="4" xfId="0" applyNumberFormat="1" applyFont="1" applyFill="1" applyBorder="1" applyAlignment="1">
      <alignment horizontal="right" vertical="center"/>
    </xf>
    <xf numFmtId="177" fontId="6" fillId="5" borderId="2" xfId="0" applyNumberFormat="1" applyFont="1" applyFill="1" applyBorder="1" applyAlignment="1">
      <alignment horizontal="right" vertical="center"/>
    </xf>
    <xf numFmtId="177" fontId="6" fillId="5" borderId="45" xfId="0" applyNumberFormat="1" applyFont="1" applyFill="1" applyBorder="1" applyAlignment="1">
      <alignment horizontal="right" vertical="center"/>
    </xf>
    <xf numFmtId="177" fontId="6" fillId="5" borderId="36" xfId="0" applyNumberFormat="1" applyFont="1" applyFill="1" applyBorder="1" applyAlignment="1">
      <alignment horizontal="right" vertical="center"/>
    </xf>
    <xf numFmtId="177" fontId="6" fillId="5" borderId="37" xfId="0" applyNumberFormat="1" applyFont="1" applyFill="1" applyBorder="1" applyAlignment="1">
      <alignment horizontal="right" vertical="center"/>
    </xf>
    <xf numFmtId="177" fontId="6" fillId="5" borderId="41" xfId="0" applyNumberFormat="1" applyFont="1" applyFill="1" applyBorder="1" applyAlignment="1">
      <alignment horizontal="right" vertical="center"/>
    </xf>
    <xf numFmtId="177" fontId="6" fillId="5" borderId="40" xfId="0" applyNumberFormat="1" applyFont="1" applyFill="1" applyBorder="1" applyAlignment="1">
      <alignment horizontal="right" vertical="center"/>
    </xf>
    <xf numFmtId="177" fontId="6" fillId="5" borderId="5" xfId="0" applyNumberFormat="1" applyFont="1" applyFill="1" applyBorder="1" applyAlignment="1">
      <alignment horizontal="right" vertical="center"/>
    </xf>
    <xf numFmtId="177" fontId="6" fillId="5" borderId="29" xfId="0" applyNumberFormat="1" applyFont="1" applyFill="1" applyBorder="1" applyAlignment="1">
      <alignment horizontal="right" vertical="center"/>
    </xf>
    <xf numFmtId="177" fontId="6" fillId="5" borderId="1" xfId="0" applyNumberFormat="1" applyFont="1" applyFill="1" applyBorder="1" applyAlignment="1">
      <alignment horizontal="right" vertical="center"/>
    </xf>
    <xf numFmtId="177" fontId="6" fillId="5" borderId="25" xfId="0" applyNumberFormat="1" applyFont="1" applyFill="1" applyBorder="1" applyAlignment="1">
      <alignment horizontal="right" vertical="center"/>
    </xf>
    <xf numFmtId="177" fontId="6" fillId="5" borderId="7"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177" fontId="6" fillId="0" borderId="28" xfId="0" applyNumberFormat="1" applyFont="1" applyFill="1" applyBorder="1" applyAlignment="1">
      <alignment horizontal="right" vertical="center"/>
    </xf>
    <xf numFmtId="177" fontId="6" fillId="0" borderId="24" xfId="0" applyNumberFormat="1" applyFont="1" applyFill="1" applyBorder="1" applyAlignment="1">
      <alignment horizontal="right" vertical="center"/>
    </xf>
    <xf numFmtId="177" fontId="6" fillId="0" borderId="9" xfId="0" applyNumberFormat="1" applyFont="1" applyFill="1" applyBorder="1" applyAlignment="1">
      <alignment horizontal="right" vertical="center"/>
    </xf>
    <xf numFmtId="177" fontId="6" fillId="5" borderId="0" xfId="0" applyNumberFormat="1" applyFont="1" applyFill="1" applyBorder="1" applyAlignment="1">
      <alignment horizontal="right" vertical="center"/>
    </xf>
    <xf numFmtId="177" fontId="6" fillId="0" borderId="39" xfId="0" applyNumberFormat="1" applyFont="1" applyFill="1" applyBorder="1" applyAlignment="1">
      <alignment horizontal="right" vertical="center"/>
    </xf>
    <xf numFmtId="177" fontId="6" fillId="0" borderId="38" xfId="0" applyNumberFormat="1" applyFont="1" applyFill="1" applyBorder="1" applyAlignment="1">
      <alignment horizontal="right" vertical="center"/>
    </xf>
    <xf numFmtId="1" fontId="6" fillId="0" borderId="39" xfId="0" applyNumberFormat="1" applyFont="1" applyFill="1" applyBorder="1" applyAlignment="1">
      <alignment horizontal="right" vertical="center"/>
    </xf>
    <xf numFmtId="1" fontId="6" fillId="0" borderId="38" xfId="0" applyNumberFormat="1" applyFont="1" applyFill="1" applyBorder="1" applyAlignment="1">
      <alignment horizontal="right" vertical="center"/>
    </xf>
    <xf numFmtId="177" fontId="6" fillId="5" borderId="40" xfId="0" applyNumberFormat="1" applyFont="1" applyFill="1" applyBorder="1" applyAlignment="1">
      <alignment vertical="center"/>
    </xf>
    <xf numFmtId="177" fontId="6" fillId="5" borderId="44" xfId="0" applyNumberFormat="1" applyFont="1" applyFill="1" applyBorder="1" applyAlignment="1">
      <alignment vertical="center"/>
    </xf>
    <xf numFmtId="177" fontId="6" fillId="0" borderId="38" xfId="0" applyNumberFormat="1" applyFont="1" applyFill="1" applyBorder="1" applyAlignment="1">
      <alignment vertical="center"/>
    </xf>
    <xf numFmtId="177" fontId="6" fillId="0" borderId="43" xfId="0" applyNumberFormat="1" applyFont="1" applyFill="1" applyBorder="1" applyAlignment="1">
      <alignment vertical="center"/>
    </xf>
    <xf numFmtId="0" fontId="6" fillId="0" borderId="9"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7" xfId="0" applyFont="1" applyFill="1" applyBorder="1" applyAlignment="1">
      <alignment horizontal="center" vertical="center"/>
    </xf>
    <xf numFmtId="3" fontId="6" fillId="5" borderId="39" xfId="0" applyNumberFormat="1" applyFont="1" applyFill="1" applyBorder="1" applyAlignment="1">
      <alignment horizontal="right"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0" xfId="0" applyFont="1" applyFill="1" applyBorder="1" applyAlignment="1">
      <alignment horizontal="left" vertical="center"/>
    </xf>
    <xf numFmtId="0" fontId="6" fillId="0" borderId="1" xfId="0" applyFont="1" applyFill="1" applyBorder="1" applyAlignment="1">
      <alignment horizontal="left" vertical="center"/>
    </xf>
    <xf numFmtId="0" fontId="19" fillId="0" borderId="0" xfId="0" applyFont="1" applyFill="1" applyBorder="1" applyAlignment="1">
      <alignment horizont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top" wrapText="1"/>
    </xf>
    <xf numFmtId="0" fontId="6" fillId="5" borderId="9" xfId="0" applyFont="1" applyFill="1" applyBorder="1" applyAlignment="1">
      <alignment horizontal="right" vertical="center"/>
    </xf>
    <xf numFmtId="0" fontId="6" fillId="0" borderId="0" xfId="0" applyFont="1" applyBorder="1" applyAlignment="1">
      <alignment horizontal="right" vertical="center"/>
    </xf>
    <xf numFmtId="0" fontId="6" fillId="0" borderId="9" xfId="0" applyFont="1" applyBorder="1" applyAlignment="1">
      <alignment horizontal="right" vertical="center"/>
    </xf>
    <xf numFmtId="0" fontId="6" fillId="5" borderId="1" xfId="0" applyFont="1" applyFill="1" applyBorder="1" applyAlignment="1">
      <alignment horizontal="right" vertical="center"/>
    </xf>
    <xf numFmtId="0" fontId="6" fillId="5" borderId="7" xfId="0" applyFont="1" applyFill="1" applyBorder="1" applyAlignment="1">
      <alignment horizontal="righ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 xfId="0" applyFont="1" applyBorder="1" applyAlignment="1">
      <alignment horizontal="right" vertical="center"/>
    </xf>
    <xf numFmtId="0" fontId="6" fillId="0" borderId="7" xfId="0" applyFont="1" applyBorder="1" applyAlignment="1">
      <alignment horizontal="righ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62"/>
      <color rgb="FF00BBDC"/>
      <color rgb="FFC5F6FF"/>
      <color rgb="FFD0DF00"/>
      <color rgb="FFFBFFC6"/>
      <color rgb="FF53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7</xdr:col>
      <xdr:colOff>485775</xdr:colOff>
      <xdr:row>23</xdr:row>
      <xdr:rowOff>15875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4800" y="3505200"/>
          <a:ext cx="20669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20</xdr:row>
      <xdr:rowOff>0</xdr:rowOff>
    </xdr:from>
    <xdr:to>
      <xdr:col>7</xdr:col>
      <xdr:colOff>485775</xdr:colOff>
      <xdr:row>23</xdr:row>
      <xdr:rowOff>15875</xdr:rowOff>
    </xdr:to>
    <xdr:sp macro="" textlink="">
      <xdr:nvSpPr>
        <xdr:cNvPr id="1028" name="AutoShape 4"/>
        <xdr:cNvSpPr>
          <a:spLocks noChangeAspect="1" noChangeArrowheads="1"/>
        </xdr:cNvSpPr>
      </xdr:nvSpPr>
      <xdr:spPr bwMode="auto">
        <a:xfrm>
          <a:off x="7924800" y="3505200"/>
          <a:ext cx="2066925" cy="390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Dv_Keiri\Keiri\&#27770;&#31639;\&#36899;&#32080;\65&#26399;&#31532;&#20108;\65Q2&#21069;&#24180;&#23455;&#32318;&#23550;&#27604;\&#20516;&#29256;\20180730%202018%202Q%20Consolidated%20Results(vs%20previou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ccounting\Closing\2018\2018Q4(65Q4)\Consolidation\65&#26399;&#26411;\65Q4&#21069;&#24180;&#23455;&#32318;&#23550;&#27604;\&#20516;&#29256;\0205V3%202018%204Q%20Consolidated%20Results(vs%20previous)%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Dv_Keiri\Keiri\&#27770;&#31639;\&#36899;&#32080;\65&#26399;&#31532;&#19968;\65Q1&#21069;&#24180;&#23455;&#32318;&#23550;&#27604;\&#20516;&#29256;\20180426%202018%201Q%20Consolidated%20Results(vs%20previo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accounting\Closing\2018\2018Q3(65Q3)\Consolidation\65&#26399;&#31532;&#19977;\65Q3&#21069;&#24180;&#23455;&#32318;&#23550;&#27604;\&#20516;&#29256;\&#31532;&#65298;&#31639;20181023%202018%203Q%20Consolidated%20Results(vs%20previou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Dv_Keiri\Keiri\&#27770;&#31639;\&#36899;&#32080;\65&#26399;&#31532;&#19968;\&#25563;&#31639;&#65434;&#65392;&#65412;65&#26399;3&#26376;&#264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Dv_Keiri\Keiri\&#27770;&#31639;\&#36899;&#32080;\65&#26399;&#31532;&#20108;\&#25563;&#31639;&#65434;&#65392;&#65412;65&#26399;2Q.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ccounting\Closing\2018\2018Q3(65Q3)\Consolidation\65&#26399;&#31532;&#19977;\&#25563;&#31639;&#65434;&#65392;&#65412;65&#26399;3Q.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accounting\Closing\2018\2018Q4(65Q4)\Consolidation\65&#26399;&#26411;\&#25563;&#31639;&#65434;&#65392;&#65412;65&#26399;&#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
      <sheetName val="Channel"/>
      <sheetName val="Cate"/>
      <sheetName val="Code"/>
      <sheetName val="Summary"/>
      <sheetName val="Segment analysis"/>
      <sheetName val="Segment analysis (３ヶ月情報)"/>
      <sheetName val="所在地別"/>
      <sheetName val="調整額分析"/>
      <sheetName val="全体率分析"/>
      <sheetName val="GP Analysis"/>
      <sheetName val="商事消去関連"/>
      <sheetName val="IC"/>
      <sheetName val="STARVIS(前) "/>
      <sheetName val="売上情報(前) "/>
      <sheetName val="STARVIS(当)"/>
      <sheetName val="売上情報(当)"/>
      <sheetName val="FX Impact"/>
      <sheetName val="外貨（前）"/>
      <sheetName val="１Qセグメント"/>
      <sheetName val="外貨 (当１Q)"/>
      <sheetName val="外貨 (前１Q) "/>
      <sheetName val="Staff"/>
      <sheetName val="COE人員"/>
      <sheetName val="Staff (臨時)"/>
      <sheetName val="Staff (正)"/>
      <sheetName val="前年AHQ"/>
      <sheetName val="前年Staff海外"/>
      <sheetName val="FX ratio"/>
      <sheetName val="→チャネル別"/>
      <sheetName val="Summary(Total)"/>
      <sheetName val="CYvsPY"/>
      <sheetName val="CYvsPY(AAC)"/>
      <sheetName val="CYvsPY(SESA)"/>
      <sheetName val="CYvsPY(G.China)"/>
      <sheetName val="IR手元資料"/>
      <sheetName val="IR手元資料 (前年)"/>
      <sheetName val="CYまとめ"/>
      <sheetName val="PYまとめ"/>
      <sheetName val="連結⇒"/>
      <sheetName val="Summary(Analysis)"/>
      <sheetName val="GP"/>
      <sheetName val="DTCまとめ"/>
      <sheetName val="連結合計"/>
      <sheetName val="WKS(Total)"/>
      <sheetName val="WKS(Wholesale)"/>
      <sheetName val="WKS(Retail)"/>
      <sheetName val="WKS(EC)"/>
      <sheetName val="Total(CY)"/>
      <sheetName val="Retail Total(CY)"/>
      <sheetName val="EC Total(CY)"/>
      <sheetName val="Total(PY)"/>
      <sheetName val="Retail Total(PY)"/>
      <sheetName val="EC Total(PY)"/>
      <sheetName val="Total(FX)"/>
      <sheetName val="Retail Total(FX)"/>
      <sheetName val="EC Total(FX)"/>
    </sheetNames>
    <sheetDataSet>
      <sheetData sheetId="0"/>
      <sheetData sheetId="1"/>
      <sheetData sheetId="2"/>
      <sheetData sheetId="3"/>
      <sheetData sheetId="4">
        <row r="35">
          <cell r="D35">
            <v>11687721953</v>
          </cell>
        </row>
      </sheetData>
      <sheetData sheetId="5">
        <row r="11">
          <cell r="E11">
            <v>63874456346</v>
          </cell>
          <cell r="M11">
            <v>50177356973</v>
          </cell>
          <cell r="Y11">
            <v>3807084720</v>
          </cell>
        </row>
        <row r="21">
          <cell r="E21">
            <v>4463902515</v>
          </cell>
          <cell r="Y21">
            <v>-430532062</v>
          </cell>
        </row>
        <row r="44">
          <cell r="E44">
            <v>7.0000000000000007E-2</v>
          </cell>
          <cell r="Y44">
            <v>-0.113</v>
          </cell>
        </row>
        <row r="61">
          <cell r="Y61">
            <v>203735710532</v>
          </cell>
        </row>
        <row r="71">
          <cell r="Y71">
            <v>16075381526</v>
          </cell>
        </row>
        <row r="94">
          <cell r="Y94">
            <v>7.9000000000000001E-2</v>
          </cell>
        </row>
        <row r="488">
          <cell r="Q488">
            <v>10209698.517620001</v>
          </cell>
        </row>
        <row r="498">
          <cell r="Q498">
            <v>1734167.3146000002</v>
          </cell>
        </row>
        <row r="501">
          <cell r="Q501">
            <v>0.17</v>
          </cell>
        </row>
        <row r="715">
          <cell r="Q715">
            <v>4062195.3768390138</v>
          </cell>
        </row>
        <row r="718">
          <cell r="Q718">
            <v>0.24099999999999999</v>
          </cell>
        </row>
      </sheetData>
      <sheetData sheetId="6">
        <row r="11">
          <cell r="E11">
            <v>28477846137</v>
          </cell>
          <cell r="M11">
            <v>22478045346</v>
          </cell>
          <cell r="Y11">
            <v>1159321680</v>
          </cell>
        </row>
        <row r="21">
          <cell r="E21">
            <v>841569397</v>
          </cell>
          <cell r="M21">
            <v>1292989982</v>
          </cell>
          <cell r="Y21">
            <v>-500445191</v>
          </cell>
        </row>
        <row r="44">
          <cell r="E44">
            <v>0.03</v>
          </cell>
          <cell r="M44">
            <v>5.8000000000000003E-2</v>
          </cell>
          <cell r="Y44">
            <v>-0.432</v>
          </cell>
        </row>
        <row r="61">
          <cell r="Y61">
            <v>90683694448</v>
          </cell>
        </row>
        <row r="71">
          <cell r="Y71">
            <v>2837568088</v>
          </cell>
        </row>
        <row r="94">
          <cell r="Y94">
            <v>3.1E-2</v>
          </cell>
        </row>
        <row r="468">
          <cell r="Q468">
            <v>4457326.5273000011</v>
          </cell>
        </row>
        <row r="478">
          <cell r="Q478">
            <v>642361.35198000004</v>
          </cell>
        </row>
        <row r="481">
          <cell r="Q481">
            <v>0.14399999999999999</v>
          </cell>
        </row>
        <row r="497">
          <cell r="Q497">
            <v>1928360.3714564298</v>
          </cell>
        </row>
        <row r="507">
          <cell r="Q507">
            <v>176610.06581977406</v>
          </cell>
        </row>
        <row r="510">
          <cell r="Q510">
            <v>9.1999999999999998E-2</v>
          </cell>
        </row>
        <row r="671">
          <cell r="Q671">
            <v>7102418.298795389</v>
          </cell>
        </row>
        <row r="681">
          <cell r="Q681">
            <v>1522200.5614520893</v>
          </cell>
        </row>
        <row r="684">
          <cell r="Q684">
            <v>0.214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
      <sheetName val="Channel"/>
      <sheetName val="Cate"/>
      <sheetName val="Code"/>
      <sheetName val="Summary"/>
      <sheetName val="Segment analysis"/>
      <sheetName val="Segment analysis (３ヶ月情報)"/>
      <sheetName val="所在地別"/>
      <sheetName val="調整額分析"/>
      <sheetName val="全体率分析"/>
      <sheetName val="GP Analysis"/>
      <sheetName val="日本地域消去関連"/>
      <sheetName val="IC"/>
      <sheetName val="STARVIS(前) "/>
      <sheetName val="売上情報(前) "/>
      <sheetName val="STARVIS(当)"/>
      <sheetName val="売上情報(当)"/>
      <sheetName val="FX Impact"/>
      <sheetName val="外貨（前）"/>
      <sheetName val="Staff"/>
      <sheetName val="COE人員"/>
      <sheetName val="Staff (臨時)"/>
      <sheetName val="Staff (正)"/>
      <sheetName val="前年AHQ"/>
      <sheetName val="FX ratio"/>
      <sheetName val="→チャネル別"/>
      <sheetName val="Summary(Total)"/>
      <sheetName val="CYvsPY"/>
      <sheetName val="CYvsPY(AAC)"/>
      <sheetName val="CYvsPY(SESA)"/>
      <sheetName val="CYvsPY(G.China)"/>
      <sheetName val="IR手元資料"/>
      <sheetName val="IR手元資料 (前年)"/>
      <sheetName val="CYまとめ"/>
      <sheetName val="PYまとめ"/>
      <sheetName val="連結⇒"/>
      <sheetName val="Summary(Analysis)"/>
      <sheetName val="GP"/>
      <sheetName val="DTCまとめ"/>
      <sheetName val="連結合計"/>
      <sheetName val="WKS(Total)"/>
      <sheetName val="WKS(Wholesale)"/>
      <sheetName val="WKS(Retail)"/>
      <sheetName val="WKS(EC)"/>
      <sheetName val="Total(CY)"/>
      <sheetName val="Retail Total(CY)"/>
      <sheetName val="EC Total(CY)"/>
      <sheetName val="Total(PY)"/>
      <sheetName val="Retail Total(PY)"/>
      <sheetName val="EC Total(PY)"/>
      <sheetName val="Total(FX)"/>
      <sheetName val="Retail Total(FX)"/>
      <sheetName val="EC Total(FX)"/>
    </sheetNames>
    <sheetDataSet>
      <sheetData sheetId="0"/>
      <sheetData sheetId="1"/>
      <sheetData sheetId="2"/>
      <sheetData sheetId="3"/>
      <sheetData sheetId="4">
        <row r="35">
          <cell r="D35">
            <v>12970398125</v>
          </cell>
        </row>
      </sheetData>
      <sheetData sheetId="5">
        <row r="11">
          <cell r="E11">
            <v>119462767902</v>
          </cell>
          <cell r="M11">
            <v>106290840211</v>
          </cell>
          <cell r="Y11">
            <v>9238359480</v>
          </cell>
        </row>
        <row r="21">
          <cell r="E21">
            <v>5886388100</v>
          </cell>
          <cell r="M21">
            <v>8297305319</v>
          </cell>
          <cell r="Y21">
            <v>-253481919</v>
          </cell>
        </row>
        <row r="44">
          <cell r="E44">
            <v>4.9000000000000002E-2</v>
          </cell>
          <cell r="M44">
            <v>7.8E-2</v>
          </cell>
          <cell r="Y44">
            <v>-2.7E-2</v>
          </cell>
        </row>
        <row r="61">
          <cell r="Y61">
            <v>400157971960</v>
          </cell>
        </row>
        <row r="71">
          <cell r="Y71">
            <v>19571312433</v>
          </cell>
        </row>
        <row r="94">
          <cell r="Y94">
            <v>4.9000000000000002E-2</v>
          </cell>
        </row>
        <row r="489">
          <cell r="Q489">
            <v>20060177.215</v>
          </cell>
        </row>
        <row r="499">
          <cell r="Q499">
            <v>3106245.6812399998</v>
          </cell>
        </row>
        <row r="502">
          <cell r="Q502">
            <v>0.155</v>
          </cell>
        </row>
        <row r="520">
          <cell r="Q520">
            <v>7593038.9210272841</v>
          </cell>
        </row>
        <row r="530">
          <cell r="Q530">
            <v>950852.42006273614</v>
          </cell>
        </row>
        <row r="533">
          <cell r="Q533">
            <v>0.125</v>
          </cell>
        </row>
        <row r="706">
          <cell r="Q706">
            <v>33937207.655715041</v>
          </cell>
        </row>
        <row r="716">
          <cell r="Q716">
            <v>5595128.9046282247</v>
          </cell>
        </row>
        <row r="719">
          <cell r="Q719">
            <v>0.16500000000000001</v>
          </cell>
        </row>
      </sheetData>
      <sheetData sheetId="6">
        <row r="11">
          <cell r="E11">
            <v>27099952386</v>
          </cell>
          <cell r="M11">
            <v>25141174441</v>
          </cell>
          <cell r="Y11">
            <v>2261398830</v>
          </cell>
        </row>
        <row r="21">
          <cell r="E21">
            <v>-601544656</v>
          </cell>
          <cell r="M21">
            <v>1031836919</v>
          </cell>
          <cell r="Y21">
            <v>-196167520</v>
          </cell>
        </row>
        <row r="44">
          <cell r="E44">
            <v>-2.1999999999999999E-2</v>
          </cell>
          <cell r="M44">
            <v>4.1000000000000002E-2</v>
          </cell>
          <cell r="Y44">
            <v>-8.6999999999999994E-2</v>
          </cell>
        </row>
        <row r="61">
          <cell r="Y61">
            <v>89865850578</v>
          </cell>
        </row>
        <row r="71">
          <cell r="Y71">
            <v>-4852908392</v>
          </cell>
        </row>
        <row r="94">
          <cell r="Y94">
            <v>-5.3999999999999999E-2</v>
          </cell>
        </row>
        <row r="468">
          <cell r="Q468">
            <v>5244181.3426400013</v>
          </cell>
        </row>
        <row r="478">
          <cell r="Q478">
            <v>698167.64720000024</v>
          </cell>
        </row>
        <row r="481">
          <cell r="Q481">
            <v>0.13300000000000001</v>
          </cell>
        </row>
        <row r="497">
          <cell r="Q497">
            <v>1204346.4224382108</v>
          </cell>
        </row>
        <row r="507">
          <cell r="Q507">
            <v>-57519.72548389202</v>
          </cell>
        </row>
        <row r="510">
          <cell r="Q510">
            <v>-4.8000000000000001E-2</v>
          </cell>
        </row>
        <row r="671">
          <cell r="Q671">
            <v>6337202.4107464803</v>
          </cell>
        </row>
        <row r="681">
          <cell r="Q681">
            <v>-493576.31848272588</v>
          </cell>
        </row>
        <row r="684">
          <cell r="Q684">
            <v>-7.8E-2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
      <sheetName val="Channel"/>
      <sheetName val="Cate"/>
      <sheetName val="Code"/>
      <sheetName val="Summary"/>
      <sheetName val="Segment analysis"/>
      <sheetName val="Segment analysis (３ヶ月情報)"/>
      <sheetName val="所在地別"/>
      <sheetName val="調整額分析"/>
      <sheetName val="GP Analysis"/>
      <sheetName val="商事消去関連"/>
      <sheetName val="IC"/>
      <sheetName val="STARVIS(前) "/>
      <sheetName val="売上情報(前) "/>
      <sheetName val="STARVIS(当)"/>
      <sheetName val="売上情報(当)"/>
      <sheetName val="FX Impact"/>
      <sheetName val="外貨（前）"/>
      <sheetName val="Staff"/>
      <sheetName val="COE人員"/>
      <sheetName val="前年AHQ"/>
      <sheetName val="前年Staff海外"/>
      <sheetName val="FX ratio"/>
      <sheetName val="→チャネル別"/>
      <sheetName val="Summary(Total)"/>
      <sheetName val="CYvsPY"/>
      <sheetName val="CYvsPY(AAC)"/>
      <sheetName val="CYvsPY(SESA)"/>
      <sheetName val="CYvsPY(G.China)"/>
      <sheetName val="IR手元資料"/>
      <sheetName val="CYまとめ"/>
      <sheetName val="PYまとめ"/>
      <sheetName val="連結⇒"/>
      <sheetName val="Summary(Analysis)"/>
      <sheetName val="GP"/>
      <sheetName val="DTCまとめ"/>
      <sheetName val="連結合計"/>
      <sheetName val="WKS(Total)"/>
      <sheetName val="WKS(Wholesale)"/>
      <sheetName val="WKS(Retail)"/>
      <sheetName val="WKS(EC)"/>
      <sheetName val="Total(CY)"/>
      <sheetName val="Retail Total(CY)"/>
      <sheetName val="EC Total(CY)"/>
      <sheetName val="Total(PY)"/>
      <sheetName val="Retail Total(PY)"/>
      <sheetName val="EC Total(PY)"/>
      <sheetName val="Total(FX)"/>
      <sheetName val="Retail Total(FX)"/>
      <sheetName val="EC Total(FX)"/>
    </sheetNames>
    <sheetDataSet>
      <sheetData sheetId="0"/>
      <sheetData sheetId="1"/>
      <sheetData sheetId="2"/>
      <sheetData sheetId="3"/>
      <sheetData sheetId="4"/>
      <sheetData sheetId="5">
        <row r="11">
          <cell r="E11">
            <v>35396610209</v>
          </cell>
          <cell r="M11">
            <v>27699311627</v>
          </cell>
          <cell r="Y11">
            <v>2647763040</v>
          </cell>
        </row>
        <row r="20">
          <cell r="E20">
            <v>3622333118</v>
          </cell>
          <cell r="M20">
            <v>2302237339</v>
          </cell>
          <cell r="Y20">
            <v>69913129</v>
          </cell>
        </row>
        <row r="43">
          <cell r="E43">
            <v>0.10199999999999999</v>
          </cell>
          <cell r="M43">
            <v>8.3000000000000004E-2</v>
          </cell>
          <cell r="Y43">
            <v>2.5999999999999999E-2</v>
          </cell>
        </row>
        <row r="60">
          <cell r="Y60">
            <v>113052016084</v>
          </cell>
        </row>
        <row r="69">
          <cell r="Y69">
            <v>13237813438</v>
          </cell>
        </row>
        <row r="92">
          <cell r="Y92">
            <v>0.11700000000000001</v>
          </cell>
        </row>
        <row r="485">
          <cell r="Q485">
            <v>5752371.9903199999</v>
          </cell>
        </row>
        <row r="495">
          <cell r="Q495">
            <v>1091805.9626200006</v>
          </cell>
        </row>
        <row r="498">
          <cell r="Q498">
            <v>0.19</v>
          </cell>
        </row>
        <row r="516">
          <cell r="Q516">
            <v>2316344.2613051119</v>
          </cell>
        </row>
        <row r="526">
          <cell r="Q526">
            <v>474183.34314400028</v>
          </cell>
        </row>
        <row r="529">
          <cell r="Q529">
            <v>0.20499999999999999</v>
          </cell>
        </row>
        <row r="702">
          <cell r="Q702">
            <v>9777745.5065019447</v>
          </cell>
        </row>
        <row r="712">
          <cell r="Q712">
            <v>2539994.8153869244</v>
          </cell>
        </row>
        <row r="715">
          <cell r="Q715">
            <v>0.26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
      <sheetName val="Channel"/>
      <sheetName val="Cate"/>
      <sheetName val="Code"/>
      <sheetName val="Summary"/>
      <sheetName val="Segment analysis"/>
      <sheetName val="Segment analysis (３ヶ月情報)"/>
      <sheetName val="所在地別"/>
      <sheetName val="調整額分析"/>
      <sheetName val="全体率分析"/>
      <sheetName val="GP Analysis"/>
      <sheetName val="商事消去関連"/>
      <sheetName val="IC"/>
      <sheetName val="STARVIS(前) "/>
      <sheetName val="売上情報(前) "/>
      <sheetName val="STARVIS(当)"/>
      <sheetName val="売上情報(当)"/>
      <sheetName val="FX Impact"/>
      <sheetName val="外貨（前）"/>
      <sheetName val="１Qセグメント"/>
      <sheetName val="外貨 (当１Q)"/>
      <sheetName val="外貨 (前１Q) "/>
      <sheetName val="Staff"/>
      <sheetName val="COE人員"/>
      <sheetName val="Staff (臨時)"/>
      <sheetName val="Staff (正)"/>
      <sheetName val="前年AHQ"/>
      <sheetName val="FX ratio"/>
      <sheetName val="→チャネル別"/>
      <sheetName val="Summary(Total)"/>
      <sheetName val="CYvsPY"/>
      <sheetName val="CYvsPY(AAC)"/>
      <sheetName val="CYvsPY(SESA)"/>
      <sheetName val="CYvsPY(G.China)"/>
      <sheetName val="IR手元資料"/>
      <sheetName val="IR手元資料 (前年)"/>
      <sheetName val="CYまとめ"/>
      <sheetName val="PYまとめ"/>
      <sheetName val="連結⇒"/>
      <sheetName val="Summary(Analysis)"/>
      <sheetName val="GP"/>
      <sheetName val="DTCまとめ"/>
      <sheetName val="連結合計"/>
      <sheetName val="WKS(Total)"/>
      <sheetName val="WKS(Wholesale)"/>
      <sheetName val="WKS(Retail)"/>
      <sheetName val="WKS(EC)"/>
      <sheetName val="Total(CY)"/>
      <sheetName val="Retail Total(CY)"/>
      <sheetName val="EC Total(CY)"/>
      <sheetName val="Total(PY)"/>
      <sheetName val="Retail Total(PY)"/>
      <sheetName val="EC Total(PY)"/>
      <sheetName val="Total(FX)"/>
      <sheetName val="Retail Total(FX)"/>
      <sheetName val="EC Total(FX)"/>
    </sheetNames>
    <sheetDataSet>
      <sheetData sheetId="0"/>
      <sheetData sheetId="1"/>
      <sheetData sheetId="2"/>
      <sheetData sheetId="3"/>
      <sheetData sheetId="4"/>
      <sheetData sheetId="5"/>
      <sheetData sheetId="6">
        <row r="11">
          <cell r="E11">
            <v>28488359170</v>
          </cell>
          <cell r="M11">
            <v>30972308797</v>
          </cell>
          <cell r="Y11">
            <v>3169875930</v>
          </cell>
        </row>
        <row r="21">
          <cell r="E21">
            <v>2024030241</v>
          </cell>
          <cell r="M21">
            <v>3670241079</v>
          </cell>
          <cell r="Y21">
            <v>373217663</v>
          </cell>
        </row>
        <row r="44">
          <cell r="E44">
            <v>7.0999999999999994E-2</v>
          </cell>
          <cell r="M44">
            <v>0.11899999999999999</v>
          </cell>
          <cell r="Y44">
            <v>0.11799999999999999</v>
          </cell>
        </row>
        <row r="61">
          <cell r="Y61">
            <v>106556410850</v>
          </cell>
        </row>
        <row r="71">
          <cell r="Y71">
            <v>8348839299</v>
          </cell>
        </row>
        <row r="94">
          <cell r="Y94">
            <v>7.8E-2</v>
          </cell>
        </row>
        <row r="468">
          <cell r="Q468">
            <v>4606297.3547399975</v>
          </cell>
        </row>
        <row r="478">
          <cell r="Q478">
            <v>673910.71943999897</v>
          </cell>
        </row>
        <row r="481">
          <cell r="Q481">
            <v>0.14599999999999999</v>
          </cell>
        </row>
        <row r="497">
          <cell r="Q497">
            <v>2143987.8658275316</v>
          </cell>
        </row>
        <row r="507">
          <cell r="Q507">
            <v>357578.73658285406</v>
          </cell>
        </row>
        <row r="510">
          <cell r="Q510">
            <v>0.16700000000000001</v>
          </cell>
        </row>
        <row r="671">
          <cell r="Q671">
            <v>10719841.439671226</v>
          </cell>
        </row>
        <row r="681">
          <cell r="Q681">
            <v>2026509.8462719368</v>
          </cell>
        </row>
        <row r="684">
          <cell r="Q684">
            <v>0.189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算ﾚｰﾄ "/>
      <sheetName val="SGD,INP59期換算ﾚｰﾄ"/>
      <sheetName val="為替ﾚｰﾄ"/>
      <sheetName val="換算ﾚｰﾄ  (前年THB)"/>
      <sheetName val="為替ﾚｰﾄ (前年THB)"/>
      <sheetName val="SGD・INP58期換算ﾚｰﾄ"/>
      <sheetName val="VND"/>
      <sheetName val="換算ﾚｰﾄ  (2017 MYR)"/>
      <sheetName val="為替ﾚｰﾄ (2017 MYR)"/>
      <sheetName val="換算ﾚｰﾄ  (2016 MYR)"/>
      <sheetName val="為替ﾚｰﾄ (2016 MYR)"/>
      <sheetName val="Sheet1"/>
      <sheetName val="Sheet2"/>
    </sheetNames>
    <sheetDataSet>
      <sheetData sheetId="0">
        <row r="8">
          <cell r="I8">
            <v>113.75</v>
          </cell>
        </row>
        <row r="10">
          <cell r="I10">
            <v>120.78</v>
          </cell>
        </row>
        <row r="16">
          <cell r="I16">
            <v>16.510000000000002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算ﾚｰﾄ "/>
      <sheetName val="SGD,INP59期換算ﾚｰﾄ"/>
      <sheetName val="為替ﾚｰﾄ"/>
      <sheetName val="換算ﾚｰﾄ  (前年THB)"/>
      <sheetName val="為替ﾚｰﾄ (前年THB)"/>
      <sheetName val="SGD・INP58期換算ﾚｰﾄ"/>
      <sheetName val="VND"/>
      <sheetName val="換算ﾚｰﾄ  (2017 MYR)"/>
      <sheetName val="為替ﾚｰﾄ (2017 MYR)"/>
      <sheetName val="換算ﾚｰﾄ  (2016 MYR)"/>
      <sheetName val="為替ﾚｰﾄ (2016 MYR)"/>
      <sheetName val="Sheet1"/>
      <sheetName val="Sheet2"/>
    </sheetNames>
    <sheetDataSet>
      <sheetData sheetId="0">
        <row r="67">
          <cell r="I67">
            <v>112.75</v>
          </cell>
        </row>
        <row r="69">
          <cell r="I69">
            <v>122.26</v>
          </cell>
        </row>
        <row r="75">
          <cell r="I75">
            <v>16.420000000000002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算ﾚｰﾄ "/>
      <sheetName val="SGD,INP59期換算ﾚｰﾄ"/>
      <sheetName val="為替ﾚｰﾄ"/>
      <sheetName val="換算ﾚｰﾄ  (前年THB)"/>
      <sheetName val="為替ﾚｰﾄ (前年THB)"/>
      <sheetName val="SGD・INP58期換算ﾚｰﾄ"/>
      <sheetName val="VND"/>
      <sheetName val="換算ﾚｰﾄ  (2017 MYR)"/>
      <sheetName val="為替ﾚｰﾄ (2017 MYR)"/>
      <sheetName val="換算ﾚｰﾄ  (2016 MYR)"/>
      <sheetName val="為替ﾚｰﾄ (2016 MYR)"/>
      <sheetName val="Sheet1"/>
      <sheetName val="Sheet2"/>
    </sheetNames>
    <sheetDataSet>
      <sheetData sheetId="0">
        <row r="128">
          <cell r="I128">
            <v>112.28</v>
          </cell>
        </row>
        <row r="130">
          <cell r="I130">
            <v>124.95</v>
          </cell>
        </row>
        <row r="136">
          <cell r="I136">
            <v>16.5</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算ﾚｰﾄ "/>
      <sheetName val="SGD,INP59期換算ﾚｰﾄ"/>
      <sheetName val="為替ﾚｰﾄ"/>
      <sheetName val="換算ﾚｰﾄ  (前年THB)"/>
      <sheetName val="為替ﾚｰﾄ (前年THB)"/>
      <sheetName val="SGD・INP58期換算ﾚｰﾄ"/>
      <sheetName val="VND"/>
      <sheetName val="換算ﾚｰﾄ  (2017 MYR)"/>
      <sheetName val="為替ﾚｰﾄ (2017 MYR)"/>
      <sheetName val="換算ﾚｰﾄ  (2016 MYR)"/>
      <sheetName val="為替ﾚｰﾄ (2016 MYR)"/>
      <sheetName val="Sheet1"/>
      <sheetName val="Sheet2"/>
    </sheetNames>
    <sheetDataSet>
      <sheetData sheetId="0">
        <row r="179">
          <cell r="I179">
            <v>112.39</v>
          </cell>
        </row>
        <row r="181">
          <cell r="I181">
            <v>126.84</v>
          </cell>
        </row>
        <row r="187">
          <cell r="I187">
            <v>16.64</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T142"/>
  <sheetViews>
    <sheetView showGridLines="0" tabSelected="1" showRuler="0" view="pageLayout" zoomScaleNormal="100" zoomScaleSheetLayoutView="100" workbookViewId="0">
      <selection activeCell="B3" sqref="B3"/>
    </sheetView>
  </sheetViews>
  <sheetFormatPr defaultColWidth="0.81640625" defaultRowHeight="16" x14ac:dyDescent="0.2"/>
  <cols>
    <col min="1" max="1" width="3.26953125" style="6" bestFit="1" customWidth="1"/>
    <col min="2" max="2" width="15.6328125" style="150" customWidth="1"/>
    <col min="3" max="3" width="8.6328125" style="6" customWidth="1"/>
    <col min="4" max="50" width="0.6328125" style="6" hidden="1" customWidth="1"/>
    <col min="51" max="51" width="26.6328125" style="6" hidden="1" customWidth="1"/>
    <col min="52" max="148" width="0.81640625" style="6" customWidth="1"/>
    <col min="149" max="149" width="0.36328125" style="6" hidden="1" customWidth="1"/>
    <col min="150" max="16384" width="0.81640625" style="6"/>
  </cols>
  <sheetData>
    <row r="1" spans="1:150" ht="36.75" customHeight="1" x14ac:dyDescent="0.4">
      <c r="A1" s="372" t="s">
        <v>563</v>
      </c>
      <c r="B1" s="373"/>
      <c r="C1" s="373"/>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371" t="s">
        <v>561</v>
      </c>
      <c r="BA1" s="371"/>
      <c r="BB1" s="371"/>
      <c r="BC1" s="371"/>
      <c r="BD1" s="371"/>
      <c r="BE1" s="371"/>
      <c r="BF1" s="371"/>
      <c r="BG1" s="371"/>
      <c r="BH1" s="371"/>
      <c r="BI1" s="371"/>
      <c r="BJ1" s="371"/>
      <c r="BK1" s="371"/>
      <c r="BL1" s="371"/>
      <c r="BM1" s="371"/>
      <c r="BN1" s="371"/>
      <c r="BO1" s="371"/>
      <c r="BP1" s="371"/>
      <c r="BQ1" s="371"/>
      <c r="BR1" s="371"/>
      <c r="BS1" s="371"/>
      <c r="BT1" s="371"/>
      <c r="BU1" s="371"/>
      <c r="BV1" s="371"/>
      <c r="BW1" s="371"/>
      <c r="BX1" s="371"/>
      <c r="BY1" s="371"/>
      <c r="BZ1" s="371"/>
      <c r="CA1" s="371"/>
      <c r="CB1" s="371"/>
      <c r="CC1" s="371"/>
      <c r="CD1" s="371"/>
      <c r="CE1" s="371"/>
      <c r="CF1" s="371"/>
      <c r="CG1" s="371"/>
      <c r="CH1" s="371"/>
      <c r="CI1" s="371"/>
      <c r="CJ1" s="371"/>
      <c r="CK1" s="371"/>
      <c r="CL1" s="371"/>
      <c r="CM1" s="371"/>
      <c r="CN1" s="371"/>
      <c r="CO1" s="371"/>
      <c r="CP1" s="371"/>
      <c r="CQ1" s="371"/>
      <c r="CR1" s="371"/>
      <c r="CS1" s="371"/>
      <c r="CT1" s="371"/>
      <c r="CU1" s="371"/>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T1" s="8"/>
    </row>
    <row r="2" spans="1:150" ht="11.9" customHeight="1" x14ac:dyDescent="0.2">
      <c r="A2" s="8"/>
      <c r="AZ2" s="158"/>
      <c r="ET2" s="8"/>
    </row>
    <row r="3" spans="1:150" x14ac:dyDescent="0.2">
      <c r="A3" s="102" t="s">
        <v>274</v>
      </c>
      <c r="B3" s="151" t="str">
        <f>IF($AZ$1="日本語",VLOOKUP(1,Sheet3!$A:$C,2,FALSE),VLOOKUP(1,Sheet3!$A:$C,3,FALSE))</f>
        <v>FINANCIAL HIGHLIGHTS</v>
      </c>
      <c r="C3" s="151"/>
      <c r="D3" s="159"/>
      <c r="E3" s="159"/>
      <c r="F3" s="159"/>
      <c r="G3" s="159"/>
      <c r="H3" s="159"/>
      <c r="AZ3" s="158"/>
      <c r="ET3" s="8"/>
    </row>
    <row r="4" spans="1:150" ht="11.9" customHeight="1" x14ac:dyDescent="0.2">
      <c r="A4" s="260" t="str">
        <f>IF($AZ$1="日本語",VLOOKUP(271,Sheet3!$A:$C,2,FALSE),VLOOKUP(271,Sheet3!$A:$C,3,FALSE))</f>
        <v>Unit: 100 millions of YEN</v>
      </c>
      <c r="B4" s="260"/>
      <c r="C4" s="260"/>
      <c r="D4" s="192" t="e">
        <f>IF($AZ$1="日本語",VLOOKUP(1,Sheet3!$E:$G,2,FALSE),VLOOKUP(1,Sheet3!$E:$G,3,FALSE))</f>
        <v>#N/A</v>
      </c>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89" t="str">
        <f>IF($AZ$1="日本語",VLOOKUP(2,Sheet3!$E:$G,2,FALSE),VLOOKUP(2,Sheet3!$E:$G,3,FALSE))</f>
        <v>FY19</v>
      </c>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1"/>
      <c r="CV4" s="189" t="str">
        <f>IF($AZ$1="日本語",VLOOKUP(3,Sheet3!$E:$G,2,FALSE),VLOOKUP(3,Sheet3!$E:$G,3,FALSE))</f>
        <v>FY20</v>
      </c>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8"/>
    </row>
    <row r="5" spans="1:150" ht="11.9" customHeight="1" x14ac:dyDescent="0.2">
      <c r="A5" s="211"/>
      <c r="B5" s="211"/>
      <c r="C5" s="211"/>
      <c r="D5" s="211" t="str">
        <f>IF($AZ$1="日本語",VLOOKUP(241,Sheet3!$A:$C,2,FALSE),VLOOKUP(241,Sheet3!$A:$C,3,FALSE))</f>
        <v>1st half</v>
      </c>
      <c r="E5" s="211"/>
      <c r="F5" s="211"/>
      <c r="G5" s="211"/>
      <c r="H5" s="211"/>
      <c r="I5" s="211"/>
      <c r="J5" s="211"/>
      <c r="K5" s="211"/>
      <c r="L5" s="211"/>
      <c r="M5" s="211"/>
      <c r="N5" s="211"/>
      <c r="O5" s="211"/>
      <c r="P5" s="211"/>
      <c r="Q5" s="211"/>
      <c r="R5" s="211"/>
      <c r="S5" s="211"/>
      <c r="T5" s="211" t="str">
        <f>IF($AZ$1="日本語",VLOOKUP(242,Sheet3!$A:$C,2,FALSE),VLOOKUP(242,Sheet3!$A:$C,3,FALSE))</f>
        <v>2nd half</v>
      </c>
      <c r="U5" s="211"/>
      <c r="V5" s="211"/>
      <c r="W5" s="211"/>
      <c r="X5" s="211"/>
      <c r="Y5" s="211"/>
      <c r="Z5" s="211"/>
      <c r="AA5" s="211"/>
      <c r="AB5" s="211"/>
      <c r="AC5" s="211"/>
      <c r="AD5" s="211"/>
      <c r="AE5" s="211"/>
      <c r="AF5" s="211"/>
      <c r="AG5" s="211"/>
      <c r="AH5" s="211"/>
      <c r="AI5" s="211"/>
      <c r="AJ5" s="211" t="str">
        <f>IF($AZ$1="日本語",VLOOKUP(243,Sheet3!$A:$C,2,FALSE),VLOOKUP(243,Sheet3!$A:$C,3,FALSE))</f>
        <v>Full year</v>
      </c>
      <c r="AK5" s="211"/>
      <c r="AL5" s="211"/>
      <c r="AM5" s="211"/>
      <c r="AN5" s="211"/>
      <c r="AO5" s="211"/>
      <c r="AP5" s="211"/>
      <c r="AQ5" s="211"/>
      <c r="AR5" s="211"/>
      <c r="AS5" s="211"/>
      <c r="AT5" s="211"/>
      <c r="AU5" s="211"/>
      <c r="AV5" s="211"/>
      <c r="AW5" s="211"/>
      <c r="AX5" s="211"/>
      <c r="AY5" s="211"/>
      <c r="AZ5" s="207" t="str">
        <f>IF($AZ$1="日本語",VLOOKUP(241,Sheet3!$A:$C,2,FALSE),VLOOKUP(241,Sheet3!$A:$C,3,FALSE))</f>
        <v>1st half</v>
      </c>
      <c r="BA5" s="208"/>
      <c r="BB5" s="208"/>
      <c r="BC5" s="208"/>
      <c r="BD5" s="208"/>
      <c r="BE5" s="208"/>
      <c r="BF5" s="208"/>
      <c r="BG5" s="208"/>
      <c r="BH5" s="208"/>
      <c r="BI5" s="208"/>
      <c r="BJ5" s="208"/>
      <c r="BK5" s="208"/>
      <c r="BL5" s="208"/>
      <c r="BM5" s="208"/>
      <c r="BN5" s="208"/>
      <c r="BO5" s="209"/>
      <c r="BP5" s="210" t="str">
        <f>IF($AZ$1="日本語",VLOOKUP(242,Sheet3!$A:$C,2,FALSE),VLOOKUP(242,Sheet3!$A:$C,3,FALSE))</f>
        <v>2nd half</v>
      </c>
      <c r="BQ5" s="208"/>
      <c r="BR5" s="208"/>
      <c r="BS5" s="208"/>
      <c r="BT5" s="208"/>
      <c r="BU5" s="208"/>
      <c r="BV5" s="208"/>
      <c r="BW5" s="208"/>
      <c r="BX5" s="208"/>
      <c r="BY5" s="208"/>
      <c r="BZ5" s="208"/>
      <c r="CA5" s="208"/>
      <c r="CB5" s="208"/>
      <c r="CC5" s="208"/>
      <c r="CD5" s="208"/>
      <c r="CE5" s="209"/>
      <c r="CF5" s="211" t="str">
        <f>IF($AZ$1="日本語",VLOOKUP(243,Sheet3!$A:$C,2,FALSE),VLOOKUP(243,Sheet3!$A:$C,3,FALSE))</f>
        <v>Full year</v>
      </c>
      <c r="CG5" s="211"/>
      <c r="CH5" s="211"/>
      <c r="CI5" s="211"/>
      <c r="CJ5" s="211"/>
      <c r="CK5" s="211"/>
      <c r="CL5" s="211"/>
      <c r="CM5" s="211"/>
      <c r="CN5" s="211"/>
      <c r="CO5" s="211"/>
      <c r="CP5" s="211"/>
      <c r="CQ5" s="211"/>
      <c r="CR5" s="211"/>
      <c r="CS5" s="211"/>
      <c r="CT5" s="211"/>
      <c r="CU5" s="212"/>
      <c r="CV5" s="213" t="str">
        <f>IF($AZ$1="日本語",VLOOKUP(241,Sheet3!$A:$C,2,FALSE),VLOOKUP(241,Sheet3!$A:$C,3,FALSE))</f>
        <v>1st half</v>
      </c>
      <c r="CW5" s="211"/>
      <c r="CX5" s="211"/>
      <c r="CY5" s="211"/>
      <c r="CZ5" s="211"/>
      <c r="DA5" s="211"/>
      <c r="DB5" s="211"/>
      <c r="DC5" s="211"/>
      <c r="DD5" s="211"/>
      <c r="DE5" s="211"/>
      <c r="DF5" s="211"/>
      <c r="DG5" s="211"/>
      <c r="DH5" s="211"/>
      <c r="DI5" s="211"/>
      <c r="DJ5" s="211"/>
      <c r="DK5" s="211"/>
      <c r="DL5" s="210" t="str">
        <f>IF($AZ$1="日本語",VLOOKUP(242,Sheet3!$A:$C,2,FALSE),VLOOKUP(242,Sheet3!$A:$C,3,FALSE))</f>
        <v>2nd half</v>
      </c>
      <c r="DM5" s="208"/>
      <c r="DN5" s="208"/>
      <c r="DO5" s="208"/>
      <c r="DP5" s="208"/>
      <c r="DQ5" s="208"/>
      <c r="DR5" s="208"/>
      <c r="DS5" s="208"/>
      <c r="DT5" s="208"/>
      <c r="DU5" s="208"/>
      <c r="DV5" s="208"/>
      <c r="DW5" s="208"/>
      <c r="DX5" s="208"/>
      <c r="DY5" s="208"/>
      <c r="DZ5" s="208"/>
      <c r="EA5" s="209"/>
      <c r="EB5" s="211" t="str">
        <f>IF($AZ$1="日本語",VLOOKUP(243,Sheet3!$A:$C,2,FALSE),VLOOKUP(243,Sheet3!$A:$C,3,FALSE))</f>
        <v>Full year</v>
      </c>
      <c r="EC5" s="211"/>
      <c r="ED5" s="211"/>
      <c r="EE5" s="211"/>
      <c r="EF5" s="211"/>
      <c r="EG5" s="211"/>
      <c r="EH5" s="211"/>
      <c r="EI5" s="211"/>
      <c r="EJ5" s="211"/>
      <c r="EK5" s="211"/>
      <c r="EL5" s="211"/>
      <c r="EM5" s="211"/>
      <c r="EN5" s="211"/>
      <c r="EO5" s="211"/>
      <c r="EP5" s="211"/>
      <c r="EQ5" s="211"/>
      <c r="ER5" s="211"/>
      <c r="ES5" s="211"/>
      <c r="ET5" s="8"/>
    </row>
    <row r="6" spans="1:150" ht="11.9" customHeight="1" x14ac:dyDescent="0.2">
      <c r="A6" s="369" t="str">
        <f>IF($AZ$1="日本語",VLOOKUP(9,Sheet3!$A:$C,2,FALSE),VLOOKUP(9,Sheet3!$A:$C,3,FALSE))</f>
        <v>Net sales</v>
      </c>
      <c r="B6" s="369"/>
      <c r="C6" s="369"/>
      <c r="D6" s="203">
        <f>ROUNDDOWN('[1]Segment analysis'!$Y$61/1000000,0)</f>
        <v>203735</v>
      </c>
      <c r="E6" s="203"/>
      <c r="F6" s="203"/>
      <c r="G6" s="203"/>
      <c r="H6" s="203"/>
      <c r="I6" s="203"/>
      <c r="J6" s="203"/>
      <c r="K6" s="203"/>
      <c r="L6" s="203"/>
      <c r="M6" s="203"/>
      <c r="N6" s="203"/>
      <c r="O6" s="203"/>
      <c r="P6" s="203"/>
      <c r="Q6" s="203"/>
      <c r="R6" s="203"/>
      <c r="S6" s="203"/>
      <c r="T6" s="203">
        <f>AJ6-D6</f>
        <v>196422</v>
      </c>
      <c r="U6" s="203"/>
      <c r="V6" s="203"/>
      <c r="W6" s="203"/>
      <c r="X6" s="203"/>
      <c r="Y6" s="203"/>
      <c r="Z6" s="203"/>
      <c r="AA6" s="203"/>
      <c r="AB6" s="203"/>
      <c r="AC6" s="203"/>
      <c r="AD6" s="203"/>
      <c r="AE6" s="203"/>
      <c r="AF6" s="203"/>
      <c r="AG6" s="203"/>
      <c r="AH6" s="203"/>
      <c r="AI6" s="203"/>
      <c r="AJ6" s="203">
        <f>ROUNDDOWN('[2]Segment analysis'!$Y$61/1000000,0)</f>
        <v>400157</v>
      </c>
      <c r="AK6" s="203"/>
      <c r="AL6" s="203"/>
      <c r="AM6" s="203"/>
      <c r="AN6" s="203"/>
      <c r="AO6" s="203"/>
      <c r="AP6" s="203"/>
      <c r="AQ6" s="203"/>
      <c r="AR6" s="203"/>
      <c r="AS6" s="203"/>
      <c r="AT6" s="203"/>
      <c r="AU6" s="203"/>
      <c r="AV6" s="203"/>
      <c r="AW6" s="203"/>
      <c r="AX6" s="203"/>
      <c r="AY6" s="203"/>
      <c r="AZ6" s="232">
        <v>187204</v>
      </c>
      <c r="BA6" s="199"/>
      <c r="BB6" s="199"/>
      <c r="BC6" s="199"/>
      <c r="BD6" s="199"/>
      <c r="BE6" s="199"/>
      <c r="BF6" s="199"/>
      <c r="BG6" s="199"/>
      <c r="BH6" s="199"/>
      <c r="BI6" s="199"/>
      <c r="BJ6" s="199"/>
      <c r="BK6" s="199"/>
      <c r="BL6" s="199"/>
      <c r="BM6" s="199"/>
      <c r="BN6" s="199"/>
      <c r="BO6" s="200"/>
      <c r="BP6" s="198">
        <v>190846</v>
      </c>
      <c r="BQ6" s="199"/>
      <c r="BR6" s="199"/>
      <c r="BS6" s="199"/>
      <c r="BT6" s="199"/>
      <c r="BU6" s="199"/>
      <c r="BV6" s="199"/>
      <c r="BW6" s="199"/>
      <c r="BX6" s="199"/>
      <c r="BY6" s="199"/>
      <c r="BZ6" s="199"/>
      <c r="CA6" s="199"/>
      <c r="CB6" s="199"/>
      <c r="CC6" s="199"/>
      <c r="CD6" s="199"/>
      <c r="CE6" s="200"/>
      <c r="CF6" s="198">
        <v>378050</v>
      </c>
      <c r="CG6" s="199"/>
      <c r="CH6" s="199"/>
      <c r="CI6" s="199"/>
      <c r="CJ6" s="199"/>
      <c r="CK6" s="199"/>
      <c r="CL6" s="199"/>
      <c r="CM6" s="199"/>
      <c r="CN6" s="199"/>
      <c r="CO6" s="199"/>
      <c r="CP6" s="199"/>
      <c r="CQ6" s="199"/>
      <c r="CR6" s="199"/>
      <c r="CS6" s="199"/>
      <c r="CT6" s="199"/>
      <c r="CU6" s="201"/>
      <c r="CV6" s="202"/>
      <c r="CW6" s="203"/>
      <c r="CX6" s="203"/>
      <c r="CY6" s="203"/>
      <c r="CZ6" s="203"/>
      <c r="DA6" s="203"/>
      <c r="DB6" s="203"/>
      <c r="DC6" s="203"/>
      <c r="DD6" s="203"/>
      <c r="DE6" s="203"/>
      <c r="DF6" s="203"/>
      <c r="DG6" s="203"/>
      <c r="DH6" s="203"/>
      <c r="DI6" s="203"/>
      <c r="DJ6" s="203"/>
      <c r="DK6" s="203"/>
      <c r="DL6" s="204"/>
      <c r="DM6" s="205"/>
      <c r="DN6" s="205"/>
      <c r="DO6" s="205"/>
      <c r="DP6" s="205"/>
      <c r="DQ6" s="205"/>
      <c r="DR6" s="205"/>
      <c r="DS6" s="205"/>
      <c r="DT6" s="205"/>
      <c r="DU6" s="205"/>
      <c r="DV6" s="205"/>
      <c r="DW6" s="205"/>
      <c r="DX6" s="205"/>
      <c r="DY6" s="205"/>
      <c r="DZ6" s="205"/>
      <c r="EA6" s="206"/>
      <c r="EB6" s="203"/>
      <c r="EC6" s="203"/>
      <c r="ED6" s="203"/>
      <c r="EE6" s="203"/>
      <c r="EF6" s="203"/>
      <c r="EG6" s="203"/>
      <c r="EH6" s="203"/>
      <c r="EI6" s="203"/>
      <c r="EJ6" s="203"/>
      <c r="EK6" s="203"/>
      <c r="EL6" s="203"/>
      <c r="EM6" s="203"/>
      <c r="EN6" s="203"/>
      <c r="EO6" s="203"/>
      <c r="EP6" s="203"/>
      <c r="EQ6" s="203"/>
      <c r="ER6" s="203"/>
      <c r="ES6" s="203"/>
      <c r="ET6" s="8"/>
    </row>
    <row r="7" spans="1:150" ht="11.9" customHeight="1" x14ac:dyDescent="0.2">
      <c r="A7" s="374" t="str">
        <f>IF($AZ$1="日本語",VLOOKUP(10,Sheet3!$A:$C,2,FALSE),VLOOKUP(10,Sheet3!$A:$C,3,FALSE))</f>
        <v>Operating income</v>
      </c>
      <c r="B7" s="374"/>
      <c r="C7" s="374"/>
      <c r="D7" s="193">
        <f>ROUNDDOWN('[1]Segment analysis'!$Y$71/1000000,0)</f>
        <v>16075</v>
      </c>
      <c r="E7" s="193"/>
      <c r="F7" s="193"/>
      <c r="G7" s="193"/>
      <c r="H7" s="193"/>
      <c r="I7" s="193"/>
      <c r="J7" s="193"/>
      <c r="K7" s="193"/>
      <c r="L7" s="193"/>
      <c r="M7" s="193"/>
      <c r="N7" s="193"/>
      <c r="O7" s="193"/>
      <c r="P7" s="193"/>
      <c r="Q7" s="193"/>
      <c r="R7" s="193"/>
      <c r="S7" s="193"/>
      <c r="T7" s="193">
        <f>AJ7-D7</f>
        <v>3496</v>
      </c>
      <c r="U7" s="193"/>
      <c r="V7" s="193"/>
      <c r="W7" s="193"/>
      <c r="X7" s="193"/>
      <c r="Y7" s="193"/>
      <c r="Z7" s="193"/>
      <c r="AA7" s="193"/>
      <c r="AB7" s="193"/>
      <c r="AC7" s="193"/>
      <c r="AD7" s="193"/>
      <c r="AE7" s="193"/>
      <c r="AF7" s="193"/>
      <c r="AG7" s="193"/>
      <c r="AH7" s="193"/>
      <c r="AI7" s="193"/>
      <c r="AJ7" s="193">
        <f>ROUNDDOWN('[2]Segment analysis'!$Y$71/1000000,0)</f>
        <v>19571</v>
      </c>
      <c r="AK7" s="193"/>
      <c r="AL7" s="193"/>
      <c r="AM7" s="193"/>
      <c r="AN7" s="193"/>
      <c r="AO7" s="193"/>
      <c r="AP7" s="193"/>
      <c r="AQ7" s="193"/>
      <c r="AR7" s="193"/>
      <c r="AS7" s="193"/>
      <c r="AT7" s="193"/>
      <c r="AU7" s="193"/>
      <c r="AV7" s="193"/>
      <c r="AW7" s="193"/>
      <c r="AX7" s="193"/>
      <c r="AY7" s="193"/>
      <c r="AZ7" s="194">
        <v>8589</v>
      </c>
      <c r="BA7" s="193"/>
      <c r="BB7" s="193"/>
      <c r="BC7" s="193"/>
      <c r="BD7" s="193"/>
      <c r="BE7" s="193"/>
      <c r="BF7" s="193"/>
      <c r="BG7" s="193"/>
      <c r="BH7" s="193"/>
      <c r="BI7" s="193"/>
      <c r="BJ7" s="193"/>
      <c r="BK7" s="193"/>
      <c r="BL7" s="193"/>
      <c r="BM7" s="193"/>
      <c r="BN7" s="193"/>
      <c r="BO7" s="195"/>
      <c r="BP7" s="196">
        <v>2045</v>
      </c>
      <c r="BQ7" s="193"/>
      <c r="BR7" s="193"/>
      <c r="BS7" s="193"/>
      <c r="BT7" s="193"/>
      <c r="BU7" s="193"/>
      <c r="BV7" s="193"/>
      <c r="BW7" s="193"/>
      <c r="BX7" s="193"/>
      <c r="BY7" s="193"/>
      <c r="BZ7" s="193"/>
      <c r="CA7" s="193"/>
      <c r="CB7" s="193"/>
      <c r="CC7" s="193"/>
      <c r="CD7" s="193"/>
      <c r="CE7" s="195"/>
      <c r="CF7" s="196">
        <v>10634</v>
      </c>
      <c r="CG7" s="193"/>
      <c r="CH7" s="193"/>
      <c r="CI7" s="193"/>
      <c r="CJ7" s="193"/>
      <c r="CK7" s="193"/>
      <c r="CL7" s="193"/>
      <c r="CM7" s="193"/>
      <c r="CN7" s="193"/>
      <c r="CO7" s="193"/>
      <c r="CP7" s="193"/>
      <c r="CQ7" s="193"/>
      <c r="CR7" s="193"/>
      <c r="CS7" s="193"/>
      <c r="CT7" s="193"/>
      <c r="CU7" s="197"/>
      <c r="CV7" s="194"/>
      <c r="CW7" s="193"/>
      <c r="CX7" s="193"/>
      <c r="CY7" s="193"/>
      <c r="CZ7" s="193"/>
      <c r="DA7" s="193"/>
      <c r="DB7" s="193"/>
      <c r="DC7" s="193"/>
      <c r="DD7" s="193"/>
      <c r="DE7" s="193"/>
      <c r="DF7" s="193"/>
      <c r="DG7" s="193"/>
      <c r="DH7" s="193"/>
      <c r="DI7" s="193"/>
      <c r="DJ7" s="193"/>
      <c r="DK7" s="193"/>
      <c r="DL7" s="196"/>
      <c r="DM7" s="193"/>
      <c r="DN7" s="193"/>
      <c r="DO7" s="193"/>
      <c r="DP7" s="193"/>
      <c r="DQ7" s="193"/>
      <c r="DR7" s="193"/>
      <c r="DS7" s="193"/>
      <c r="DT7" s="193"/>
      <c r="DU7" s="193"/>
      <c r="DV7" s="193"/>
      <c r="DW7" s="193"/>
      <c r="DX7" s="193"/>
      <c r="DY7" s="193"/>
      <c r="DZ7" s="193"/>
      <c r="EA7" s="195"/>
      <c r="EB7" s="193"/>
      <c r="EC7" s="193"/>
      <c r="ED7" s="193"/>
      <c r="EE7" s="193"/>
      <c r="EF7" s="193"/>
      <c r="EG7" s="193"/>
      <c r="EH7" s="193"/>
      <c r="EI7" s="193"/>
      <c r="EJ7" s="193"/>
      <c r="EK7" s="193"/>
      <c r="EL7" s="193"/>
      <c r="EM7" s="193"/>
      <c r="EN7" s="193"/>
      <c r="EO7" s="193"/>
      <c r="EP7" s="193"/>
      <c r="EQ7" s="193"/>
      <c r="ER7" s="193"/>
      <c r="ES7" s="193"/>
      <c r="ET7" s="8"/>
    </row>
    <row r="8" spans="1:150" ht="11.9" customHeight="1" x14ac:dyDescent="0.2">
      <c r="A8" s="369" t="str">
        <f>IF($AZ$1="日本語",VLOOKUP(11,Sheet3!$A:$C,2,FALSE),VLOOKUP(11,Sheet3!$A:$C,3,FALSE))</f>
        <v>Operating income margin</v>
      </c>
      <c r="B8" s="369"/>
      <c r="C8" s="369"/>
      <c r="D8" s="215">
        <f>'[1]Segment analysis'!$Y$94</f>
        <v>7.9000000000000001E-2</v>
      </c>
      <c r="E8" s="215"/>
      <c r="F8" s="215"/>
      <c r="G8" s="215"/>
      <c r="H8" s="215"/>
      <c r="I8" s="215"/>
      <c r="J8" s="215"/>
      <c r="K8" s="215"/>
      <c r="L8" s="215"/>
      <c r="M8" s="215"/>
      <c r="N8" s="215"/>
      <c r="O8" s="215"/>
      <c r="P8" s="215"/>
      <c r="Q8" s="215"/>
      <c r="R8" s="215"/>
      <c r="S8" s="215"/>
      <c r="T8" s="215">
        <f>T7/T6</f>
        <v>1.7798413619655638E-2</v>
      </c>
      <c r="U8" s="215"/>
      <c r="V8" s="215"/>
      <c r="W8" s="215"/>
      <c r="X8" s="215"/>
      <c r="Y8" s="215"/>
      <c r="Z8" s="215"/>
      <c r="AA8" s="215"/>
      <c r="AB8" s="215"/>
      <c r="AC8" s="215"/>
      <c r="AD8" s="215"/>
      <c r="AE8" s="215"/>
      <c r="AF8" s="215"/>
      <c r="AG8" s="215"/>
      <c r="AH8" s="215"/>
      <c r="AI8" s="215"/>
      <c r="AJ8" s="215">
        <f>'[2]Segment analysis'!$Y$94</f>
        <v>4.9000000000000002E-2</v>
      </c>
      <c r="AK8" s="215"/>
      <c r="AL8" s="215"/>
      <c r="AM8" s="215"/>
      <c r="AN8" s="215"/>
      <c r="AO8" s="215"/>
      <c r="AP8" s="215"/>
      <c r="AQ8" s="215"/>
      <c r="AR8" s="215"/>
      <c r="AS8" s="215"/>
      <c r="AT8" s="215"/>
      <c r="AU8" s="215"/>
      <c r="AV8" s="215"/>
      <c r="AW8" s="215"/>
      <c r="AX8" s="215"/>
      <c r="AY8" s="215"/>
      <c r="AZ8" s="239">
        <v>4.5999999999999999E-2</v>
      </c>
      <c r="BA8" s="215"/>
      <c r="BB8" s="215"/>
      <c r="BC8" s="215"/>
      <c r="BD8" s="215"/>
      <c r="BE8" s="215"/>
      <c r="BF8" s="215"/>
      <c r="BG8" s="215"/>
      <c r="BH8" s="215"/>
      <c r="BI8" s="215"/>
      <c r="BJ8" s="215"/>
      <c r="BK8" s="215"/>
      <c r="BL8" s="215"/>
      <c r="BM8" s="215"/>
      <c r="BN8" s="215"/>
      <c r="BO8" s="216"/>
      <c r="BP8" s="214">
        <v>1.0715445961665427E-2</v>
      </c>
      <c r="BQ8" s="215"/>
      <c r="BR8" s="215"/>
      <c r="BS8" s="215"/>
      <c r="BT8" s="215"/>
      <c r="BU8" s="215"/>
      <c r="BV8" s="215"/>
      <c r="BW8" s="215"/>
      <c r="BX8" s="215"/>
      <c r="BY8" s="215"/>
      <c r="BZ8" s="215"/>
      <c r="CA8" s="215"/>
      <c r="CB8" s="215"/>
      <c r="CC8" s="215"/>
      <c r="CD8" s="215"/>
      <c r="CE8" s="216"/>
      <c r="CF8" s="214">
        <v>2.7999999999999997E-2</v>
      </c>
      <c r="CG8" s="215"/>
      <c r="CH8" s="215"/>
      <c r="CI8" s="215"/>
      <c r="CJ8" s="215"/>
      <c r="CK8" s="215"/>
      <c r="CL8" s="215"/>
      <c r="CM8" s="215"/>
      <c r="CN8" s="215"/>
      <c r="CO8" s="215"/>
      <c r="CP8" s="215"/>
      <c r="CQ8" s="215"/>
      <c r="CR8" s="215"/>
      <c r="CS8" s="215"/>
      <c r="CT8" s="215"/>
      <c r="CU8" s="238"/>
      <c r="CV8" s="239"/>
      <c r="CW8" s="215"/>
      <c r="CX8" s="215"/>
      <c r="CY8" s="215"/>
      <c r="CZ8" s="215"/>
      <c r="DA8" s="215"/>
      <c r="DB8" s="215"/>
      <c r="DC8" s="215"/>
      <c r="DD8" s="215"/>
      <c r="DE8" s="215"/>
      <c r="DF8" s="215"/>
      <c r="DG8" s="215"/>
      <c r="DH8" s="215"/>
      <c r="DI8" s="215"/>
      <c r="DJ8" s="215"/>
      <c r="DK8" s="215"/>
      <c r="DL8" s="214"/>
      <c r="DM8" s="215"/>
      <c r="DN8" s="215"/>
      <c r="DO8" s="215"/>
      <c r="DP8" s="215"/>
      <c r="DQ8" s="215"/>
      <c r="DR8" s="215"/>
      <c r="DS8" s="215"/>
      <c r="DT8" s="215"/>
      <c r="DU8" s="215"/>
      <c r="DV8" s="215"/>
      <c r="DW8" s="215"/>
      <c r="DX8" s="215"/>
      <c r="DY8" s="215"/>
      <c r="DZ8" s="215"/>
      <c r="EA8" s="216"/>
      <c r="EB8" s="215"/>
      <c r="EC8" s="215"/>
      <c r="ED8" s="215"/>
      <c r="EE8" s="215"/>
      <c r="EF8" s="215"/>
      <c r="EG8" s="215"/>
      <c r="EH8" s="215"/>
      <c r="EI8" s="215"/>
      <c r="EJ8" s="215"/>
      <c r="EK8" s="215"/>
      <c r="EL8" s="215"/>
      <c r="EM8" s="215"/>
      <c r="EN8" s="215"/>
      <c r="EO8" s="215"/>
      <c r="EP8" s="215"/>
      <c r="EQ8" s="215"/>
      <c r="ER8" s="215"/>
      <c r="ES8" s="215"/>
      <c r="ET8" s="8"/>
    </row>
    <row r="9" spans="1:150" ht="11.9" customHeight="1" x14ac:dyDescent="0.2">
      <c r="A9" s="370" t="str">
        <f>IF($AZ$1="日本語",VLOOKUP(12,Sheet3!$A:$C,2,FALSE),VLOOKUP(12,Sheet3!$A:$C,3,FALSE))</f>
        <v>Profit attributable to owners of parent</v>
      </c>
      <c r="B9" s="370"/>
      <c r="C9" s="370"/>
      <c r="D9" s="224">
        <f>ROUNDDOWN([1]Summary!$D$35/1000000,0)</f>
        <v>11687</v>
      </c>
      <c r="E9" s="224"/>
      <c r="F9" s="224"/>
      <c r="G9" s="224"/>
      <c r="H9" s="224"/>
      <c r="I9" s="224"/>
      <c r="J9" s="224"/>
      <c r="K9" s="224"/>
      <c r="L9" s="224"/>
      <c r="M9" s="224"/>
      <c r="N9" s="224"/>
      <c r="O9" s="224"/>
      <c r="P9" s="224"/>
      <c r="Q9" s="224"/>
      <c r="R9" s="224"/>
      <c r="S9" s="224"/>
      <c r="T9" s="224">
        <f>AJ9-D9</f>
        <v>1283</v>
      </c>
      <c r="U9" s="224"/>
      <c r="V9" s="224"/>
      <c r="W9" s="224"/>
      <c r="X9" s="224"/>
      <c r="Y9" s="224"/>
      <c r="Z9" s="224"/>
      <c r="AA9" s="224"/>
      <c r="AB9" s="224"/>
      <c r="AC9" s="224"/>
      <c r="AD9" s="224"/>
      <c r="AE9" s="224"/>
      <c r="AF9" s="224"/>
      <c r="AG9" s="224"/>
      <c r="AH9" s="224"/>
      <c r="AI9" s="224"/>
      <c r="AJ9" s="224">
        <f>ROUNDDOWN([2]Summary!$D$35/1000000,0)</f>
        <v>12970</v>
      </c>
      <c r="AK9" s="224"/>
      <c r="AL9" s="224"/>
      <c r="AM9" s="224"/>
      <c r="AN9" s="224"/>
      <c r="AO9" s="224"/>
      <c r="AP9" s="224"/>
      <c r="AQ9" s="224"/>
      <c r="AR9" s="224"/>
      <c r="AS9" s="224"/>
      <c r="AT9" s="224"/>
      <c r="AU9" s="224"/>
      <c r="AV9" s="224"/>
      <c r="AW9" s="224"/>
      <c r="AX9" s="224"/>
      <c r="AY9" s="224"/>
      <c r="AZ9" s="223">
        <v>5504</v>
      </c>
      <c r="BA9" s="224"/>
      <c r="BB9" s="224"/>
      <c r="BC9" s="224"/>
      <c r="BD9" s="224"/>
      <c r="BE9" s="224"/>
      <c r="BF9" s="224"/>
      <c r="BG9" s="224"/>
      <c r="BH9" s="224"/>
      <c r="BI9" s="224"/>
      <c r="BJ9" s="224"/>
      <c r="BK9" s="224"/>
      <c r="BL9" s="224"/>
      <c r="BM9" s="224"/>
      <c r="BN9" s="224"/>
      <c r="BO9" s="225"/>
      <c r="BP9" s="226">
        <v>1593</v>
      </c>
      <c r="BQ9" s="224"/>
      <c r="BR9" s="224"/>
      <c r="BS9" s="224"/>
      <c r="BT9" s="224"/>
      <c r="BU9" s="224"/>
      <c r="BV9" s="224"/>
      <c r="BW9" s="224"/>
      <c r="BX9" s="224"/>
      <c r="BY9" s="224"/>
      <c r="BZ9" s="224"/>
      <c r="CA9" s="224"/>
      <c r="CB9" s="224"/>
      <c r="CC9" s="224"/>
      <c r="CD9" s="224"/>
      <c r="CE9" s="225"/>
      <c r="CF9" s="226">
        <v>7097</v>
      </c>
      <c r="CG9" s="224"/>
      <c r="CH9" s="224"/>
      <c r="CI9" s="224"/>
      <c r="CJ9" s="224"/>
      <c r="CK9" s="224"/>
      <c r="CL9" s="224"/>
      <c r="CM9" s="224"/>
      <c r="CN9" s="224"/>
      <c r="CO9" s="224"/>
      <c r="CP9" s="224"/>
      <c r="CQ9" s="224"/>
      <c r="CR9" s="224"/>
      <c r="CS9" s="224"/>
      <c r="CT9" s="224"/>
      <c r="CU9" s="227"/>
      <c r="CV9" s="228"/>
      <c r="CW9" s="229"/>
      <c r="CX9" s="229"/>
      <c r="CY9" s="229"/>
      <c r="CZ9" s="229"/>
      <c r="DA9" s="193"/>
      <c r="DB9" s="193"/>
      <c r="DC9" s="193"/>
      <c r="DD9" s="193"/>
      <c r="DE9" s="193"/>
      <c r="DF9" s="193"/>
      <c r="DG9" s="193"/>
      <c r="DH9" s="193"/>
      <c r="DI9" s="193"/>
      <c r="DJ9" s="193"/>
      <c r="DK9" s="193"/>
      <c r="DL9" s="196"/>
      <c r="DM9" s="193"/>
      <c r="DN9" s="193"/>
      <c r="DO9" s="193"/>
      <c r="DP9" s="193"/>
      <c r="DQ9" s="193"/>
      <c r="DR9" s="193"/>
      <c r="DS9" s="193"/>
      <c r="DT9" s="193"/>
      <c r="DU9" s="193"/>
      <c r="DV9" s="193"/>
      <c r="DW9" s="193"/>
      <c r="DX9" s="193"/>
      <c r="DY9" s="193"/>
      <c r="DZ9" s="193"/>
      <c r="EA9" s="195"/>
      <c r="EB9" s="193"/>
      <c r="EC9" s="193"/>
      <c r="ED9" s="193"/>
      <c r="EE9" s="193"/>
      <c r="EF9" s="193"/>
      <c r="EG9" s="229"/>
      <c r="EH9" s="229"/>
      <c r="EI9" s="229"/>
      <c r="EJ9" s="229"/>
      <c r="EK9" s="229"/>
      <c r="EL9" s="229"/>
      <c r="EM9" s="229"/>
      <c r="EN9" s="229"/>
      <c r="EO9" s="229"/>
      <c r="EP9" s="229"/>
      <c r="EQ9" s="229"/>
      <c r="ER9" s="229"/>
      <c r="ES9" s="229"/>
      <c r="ET9" s="8"/>
    </row>
    <row r="10" spans="1:150" ht="9.75" customHeight="1" x14ac:dyDescent="0.2">
      <c r="A10" s="103"/>
      <c r="B10" s="152"/>
      <c r="C10" s="116"/>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56"/>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56"/>
      <c r="CV10" s="56"/>
      <c r="CW10" s="3"/>
      <c r="CX10" s="3"/>
      <c r="CY10" s="3"/>
      <c r="CZ10" s="3"/>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3"/>
      <c r="EH10" s="3"/>
      <c r="EI10" s="3"/>
      <c r="EJ10" s="3"/>
      <c r="EK10" s="3"/>
      <c r="EL10" s="3"/>
      <c r="EM10" s="3"/>
      <c r="EN10" s="3"/>
      <c r="EO10" s="3"/>
      <c r="EP10" s="3"/>
      <c r="EQ10" s="3"/>
      <c r="ER10" s="3"/>
      <c r="ES10" s="3"/>
      <c r="ET10" s="8"/>
    </row>
    <row r="11" spans="1:150" ht="11.9" customHeight="1" x14ac:dyDescent="0.2">
      <c r="A11" s="260" t="str">
        <f>IF($AZ$1="日本語",VLOOKUP(271,Sheet3!$A:$C,2,FALSE),VLOOKUP(271,Sheet3!$A:$C,3,FALSE))</f>
        <v>Unit: 100 millions of YEN</v>
      </c>
      <c r="B11" s="260"/>
      <c r="C11" s="362"/>
      <c r="D11" s="192" t="e">
        <f>IF($AZ$1="日本語",VLOOKUP(1,Sheet3!$E:$G,2,FALSE),VLOOKUP(1,Sheet3!$E:$G,3,FALSE))</f>
        <v>#N/A</v>
      </c>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220" t="str">
        <f>IF($AZ$1="日本語",VLOOKUP(2,Sheet3!$E:$G,2,FALSE),VLOOKUP(2,Sheet3!$E:$G,3,FALSE))</f>
        <v>FY19</v>
      </c>
      <c r="BA11" s="221"/>
      <c r="BB11" s="221"/>
      <c r="BC11" s="221"/>
      <c r="BD11" s="221"/>
      <c r="BE11" s="221"/>
      <c r="BF11" s="221"/>
      <c r="BG11" s="221"/>
      <c r="BH11" s="221"/>
      <c r="BI11" s="221"/>
      <c r="BJ11" s="221"/>
      <c r="BK11" s="221"/>
      <c r="BL11" s="221"/>
      <c r="BM11" s="221"/>
      <c r="BN11" s="221"/>
      <c r="BO11" s="221"/>
      <c r="BP11" s="221"/>
      <c r="BQ11" s="221"/>
      <c r="BR11" s="221"/>
      <c r="BS11" s="221"/>
      <c r="BT11" s="221"/>
      <c r="BU11" s="221"/>
      <c r="BV11" s="221"/>
      <c r="BW11" s="221"/>
      <c r="BX11" s="221"/>
      <c r="BY11" s="221"/>
      <c r="BZ11" s="221"/>
      <c r="CA11" s="221"/>
      <c r="CB11" s="221"/>
      <c r="CC11" s="221"/>
      <c r="CD11" s="221"/>
      <c r="CE11" s="221"/>
      <c r="CF11" s="221"/>
      <c r="CG11" s="221"/>
      <c r="CH11" s="221"/>
      <c r="CI11" s="221"/>
      <c r="CJ11" s="221"/>
      <c r="CK11" s="221"/>
      <c r="CL11" s="221"/>
      <c r="CM11" s="221"/>
      <c r="CN11" s="221"/>
      <c r="CO11" s="221"/>
      <c r="CP11" s="221"/>
      <c r="CQ11" s="221"/>
      <c r="CR11" s="221"/>
      <c r="CS11" s="221"/>
      <c r="CT11" s="221"/>
      <c r="CU11" s="222"/>
      <c r="CV11" s="220" t="str">
        <f>IF($AZ$1="日本語",VLOOKUP(3,Sheet3!$E:$G,2,FALSE),VLOOKUP(3,Sheet3!$E:$G,3,FALSE))</f>
        <v>FY20</v>
      </c>
      <c r="CW11" s="221"/>
      <c r="CX11" s="221"/>
      <c r="CY11" s="221"/>
      <c r="CZ11" s="221"/>
      <c r="DA11" s="221"/>
      <c r="DB11" s="221"/>
      <c r="DC11" s="221"/>
      <c r="DD11" s="221"/>
      <c r="DE11" s="221"/>
      <c r="DF11" s="221"/>
      <c r="DG11" s="221"/>
      <c r="DH11" s="221"/>
      <c r="DI11" s="221"/>
      <c r="DJ11" s="221"/>
      <c r="DK11" s="221"/>
      <c r="DL11" s="221"/>
      <c r="DM11" s="221"/>
      <c r="DN11" s="221"/>
      <c r="DO11" s="221"/>
      <c r="DP11" s="221"/>
      <c r="DQ11" s="221"/>
      <c r="DR11" s="221"/>
      <c r="DS11" s="221"/>
      <c r="DT11" s="221"/>
      <c r="DU11" s="221"/>
      <c r="DV11" s="221"/>
      <c r="DW11" s="221"/>
      <c r="DX11" s="221"/>
      <c r="DY11" s="221"/>
      <c r="DZ11" s="221"/>
      <c r="EA11" s="221"/>
      <c r="EB11" s="221"/>
      <c r="EC11" s="221"/>
      <c r="ED11" s="221"/>
      <c r="EE11" s="221"/>
      <c r="EF11" s="221"/>
      <c r="EG11" s="221"/>
      <c r="EH11" s="221"/>
      <c r="EI11" s="221"/>
      <c r="EJ11" s="221"/>
      <c r="EK11" s="221"/>
      <c r="EL11" s="221"/>
      <c r="EM11" s="221"/>
      <c r="EN11" s="221"/>
      <c r="EO11" s="221"/>
      <c r="EP11" s="221"/>
      <c r="EQ11" s="221"/>
      <c r="ER11" s="221"/>
      <c r="ES11" s="222"/>
      <c r="ET11" s="8"/>
    </row>
    <row r="12" spans="1:150" ht="11.9" customHeight="1" x14ac:dyDescent="0.2">
      <c r="A12" s="211"/>
      <c r="B12" s="211"/>
      <c r="C12" s="212"/>
      <c r="D12" s="211" t="s">
        <v>2</v>
      </c>
      <c r="E12" s="211"/>
      <c r="F12" s="211"/>
      <c r="G12" s="211"/>
      <c r="H12" s="211"/>
      <c r="I12" s="211"/>
      <c r="J12" s="211"/>
      <c r="K12" s="211"/>
      <c r="L12" s="211"/>
      <c r="M12" s="211"/>
      <c r="N12" s="211"/>
      <c r="O12" s="211"/>
      <c r="P12" s="211" t="s">
        <v>3</v>
      </c>
      <c r="Q12" s="211"/>
      <c r="R12" s="211"/>
      <c r="S12" s="211"/>
      <c r="T12" s="211"/>
      <c r="U12" s="211"/>
      <c r="V12" s="211"/>
      <c r="W12" s="211"/>
      <c r="X12" s="211"/>
      <c r="Y12" s="211"/>
      <c r="Z12" s="211"/>
      <c r="AA12" s="211"/>
      <c r="AB12" s="211" t="s">
        <v>4</v>
      </c>
      <c r="AC12" s="211"/>
      <c r="AD12" s="211"/>
      <c r="AE12" s="211"/>
      <c r="AF12" s="211"/>
      <c r="AG12" s="211"/>
      <c r="AH12" s="211"/>
      <c r="AI12" s="211"/>
      <c r="AJ12" s="211"/>
      <c r="AK12" s="211"/>
      <c r="AL12" s="211"/>
      <c r="AM12" s="211"/>
      <c r="AN12" s="211" t="s">
        <v>5</v>
      </c>
      <c r="AO12" s="211"/>
      <c r="AP12" s="211"/>
      <c r="AQ12" s="211"/>
      <c r="AR12" s="211"/>
      <c r="AS12" s="211"/>
      <c r="AT12" s="211"/>
      <c r="AU12" s="211"/>
      <c r="AV12" s="211"/>
      <c r="AW12" s="211"/>
      <c r="AX12" s="211"/>
      <c r="AY12" s="211"/>
      <c r="AZ12" s="231" t="s">
        <v>2</v>
      </c>
      <c r="BA12" s="230"/>
      <c r="BB12" s="230"/>
      <c r="BC12" s="230"/>
      <c r="BD12" s="230"/>
      <c r="BE12" s="230"/>
      <c r="BF12" s="230"/>
      <c r="BG12" s="230"/>
      <c r="BH12" s="230"/>
      <c r="BI12" s="230"/>
      <c r="BJ12" s="230"/>
      <c r="BK12" s="230"/>
      <c r="BL12" s="230" t="s">
        <v>3</v>
      </c>
      <c r="BM12" s="230"/>
      <c r="BN12" s="230"/>
      <c r="BO12" s="230"/>
      <c r="BP12" s="230"/>
      <c r="BQ12" s="230"/>
      <c r="BR12" s="230"/>
      <c r="BS12" s="230"/>
      <c r="BT12" s="230"/>
      <c r="BU12" s="230"/>
      <c r="BV12" s="230"/>
      <c r="BW12" s="230"/>
      <c r="BX12" s="230" t="s">
        <v>4</v>
      </c>
      <c r="BY12" s="230"/>
      <c r="BZ12" s="230"/>
      <c r="CA12" s="230"/>
      <c r="CB12" s="230"/>
      <c r="CC12" s="230"/>
      <c r="CD12" s="230"/>
      <c r="CE12" s="230"/>
      <c r="CF12" s="230"/>
      <c r="CG12" s="230"/>
      <c r="CH12" s="230"/>
      <c r="CI12" s="230"/>
      <c r="CJ12" s="230" t="s">
        <v>5</v>
      </c>
      <c r="CK12" s="230"/>
      <c r="CL12" s="230"/>
      <c r="CM12" s="230"/>
      <c r="CN12" s="230"/>
      <c r="CO12" s="230"/>
      <c r="CP12" s="230"/>
      <c r="CQ12" s="230"/>
      <c r="CR12" s="230"/>
      <c r="CS12" s="230"/>
      <c r="CT12" s="230"/>
      <c r="CU12" s="210"/>
      <c r="CV12" s="231" t="s">
        <v>2</v>
      </c>
      <c r="CW12" s="230"/>
      <c r="CX12" s="230"/>
      <c r="CY12" s="230"/>
      <c r="CZ12" s="230"/>
      <c r="DA12" s="230"/>
      <c r="DB12" s="230"/>
      <c r="DC12" s="230"/>
      <c r="DD12" s="230"/>
      <c r="DE12" s="230"/>
      <c r="DF12" s="230"/>
      <c r="DG12" s="230"/>
      <c r="DH12" s="230" t="s">
        <v>3</v>
      </c>
      <c r="DI12" s="230"/>
      <c r="DJ12" s="230"/>
      <c r="DK12" s="230"/>
      <c r="DL12" s="230"/>
      <c r="DM12" s="230"/>
      <c r="DN12" s="230"/>
      <c r="DO12" s="230"/>
      <c r="DP12" s="230"/>
      <c r="DQ12" s="230"/>
      <c r="DR12" s="230"/>
      <c r="DS12" s="230"/>
      <c r="DT12" s="230" t="s">
        <v>4</v>
      </c>
      <c r="DU12" s="230"/>
      <c r="DV12" s="230"/>
      <c r="DW12" s="230"/>
      <c r="DX12" s="230"/>
      <c r="DY12" s="230"/>
      <c r="DZ12" s="230"/>
      <c r="EA12" s="230"/>
      <c r="EB12" s="230"/>
      <c r="EC12" s="230"/>
      <c r="ED12" s="230"/>
      <c r="EE12" s="230"/>
      <c r="EF12" s="230" t="s">
        <v>5</v>
      </c>
      <c r="EG12" s="230"/>
      <c r="EH12" s="230"/>
      <c r="EI12" s="230"/>
      <c r="EJ12" s="230"/>
      <c r="EK12" s="230"/>
      <c r="EL12" s="230"/>
      <c r="EM12" s="230"/>
      <c r="EN12" s="230"/>
      <c r="EO12" s="230"/>
      <c r="EP12" s="230"/>
      <c r="EQ12" s="230"/>
      <c r="ER12" s="230"/>
      <c r="ES12" s="210"/>
      <c r="ET12" s="8"/>
    </row>
    <row r="13" spans="1:150" ht="11.9" customHeight="1" x14ac:dyDescent="0.2">
      <c r="A13" s="369" t="str">
        <f>IF($AZ$1="日本語",VLOOKUP(9,Sheet3!$A:$C,2,FALSE),VLOOKUP(9,Sheet3!$A:$C,3,FALSE))</f>
        <v>Net sales</v>
      </c>
      <c r="B13" s="369"/>
      <c r="C13" s="369"/>
      <c r="D13" s="203">
        <f>ROUNDDOWN('[3]Segment analysis'!$Y$60/1000000,0)</f>
        <v>113052</v>
      </c>
      <c r="E13" s="203"/>
      <c r="F13" s="203"/>
      <c r="G13" s="203"/>
      <c r="H13" s="203"/>
      <c r="I13" s="203"/>
      <c r="J13" s="203"/>
      <c r="K13" s="203"/>
      <c r="L13" s="203"/>
      <c r="M13" s="203"/>
      <c r="N13" s="203"/>
      <c r="O13" s="203"/>
      <c r="P13" s="203">
        <f>ROUNDDOWN('[1]Segment analysis (３ヶ月情報)'!$Y$61/1000000,0)</f>
        <v>90683</v>
      </c>
      <c r="Q13" s="203"/>
      <c r="R13" s="203"/>
      <c r="S13" s="203"/>
      <c r="T13" s="203"/>
      <c r="U13" s="203"/>
      <c r="V13" s="203"/>
      <c r="W13" s="203"/>
      <c r="X13" s="203"/>
      <c r="Y13" s="203"/>
      <c r="Z13" s="203"/>
      <c r="AA13" s="203"/>
      <c r="AB13" s="203">
        <f>ROUNDDOWN('[4]Segment analysis (３ヶ月情報)'!$Y$61/1000000,0)</f>
        <v>106556</v>
      </c>
      <c r="AC13" s="203"/>
      <c r="AD13" s="203"/>
      <c r="AE13" s="203"/>
      <c r="AF13" s="203"/>
      <c r="AG13" s="203"/>
      <c r="AH13" s="203"/>
      <c r="AI13" s="203"/>
      <c r="AJ13" s="203"/>
      <c r="AK13" s="203"/>
      <c r="AL13" s="203"/>
      <c r="AM13" s="203"/>
      <c r="AN13" s="203">
        <f>ROUNDDOWN('[2]Segment analysis (３ヶ月情報)'!$Y$61/1000000,0)</f>
        <v>89865</v>
      </c>
      <c r="AO13" s="203"/>
      <c r="AP13" s="203"/>
      <c r="AQ13" s="203"/>
      <c r="AR13" s="203"/>
      <c r="AS13" s="203"/>
      <c r="AT13" s="203"/>
      <c r="AU13" s="203"/>
      <c r="AV13" s="203"/>
      <c r="AW13" s="203"/>
      <c r="AX13" s="203"/>
      <c r="AY13" s="203"/>
      <c r="AZ13" s="232">
        <v>98708</v>
      </c>
      <c r="BA13" s="199"/>
      <c r="BB13" s="199"/>
      <c r="BC13" s="199"/>
      <c r="BD13" s="199"/>
      <c r="BE13" s="199"/>
      <c r="BF13" s="199"/>
      <c r="BG13" s="199"/>
      <c r="BH13" s="199"/>
      <c r="BI13" s="199"/>
      <c r="BJ13" s="199"/>
      <c r="BK13" s="200"/>
      <c r="BL13" s="198">
        <v>88496</v>
      </c>
      <c r="BM13" s="199"/>
      <c r="BN13" s="199"/>
      <c r="BO13" s="199"/>
      <c r="BP13" s="199"/>
      <c r="BQ13" s="199"/>
      <c r="BR13" s="199"/>
      <c r="BS13" s="199"/>
      <c r="BT13" s="199"/>
      <c r="BU13" s="199"/>
      <c r="BV13" s="199"/>
      <c r="BW13" s="200"/>
      <c r="BX13" s="198">
        <v>98962</v>
      </c>
      <c r="BY13" s="199"/>
      <c r="BZ13" s="199"/>
      <c r="CA13" s="199"/>
      <c r="CB13" s="199"/>
      <c r="CC13" s="199"/>
      <c r="CD13" s="199"/>
      <c r="CE13" s="199"/>
      <c r="CF13" s="199"/>
      <c r="CG13" s="199"/>
      <c r="CH13" s="199"/>
      <c r="CI13" s="200"/>
      <c r="CJ13" s="198">
        <v>91884</v>
      </c>
      <c r="CK13" s="199"/>
      <c r="CL13" s="199"/>
      <c r="CM13" s="199"/>
      <c r="CN13" s="199"/>
      <c r="CO13" s="199"/>
      <c r="CP13" s="199"/>
      <c r="CQ13" s="199"/>
      <c r="CR13" s="199"/>
      <c r="CS13" s="199"/>
      <c r="CT13" s="199"/>
      <c r="CU13" s="201"/>
      <c r="CV13" s="233">
        <v>85341</v>
      </c>
      <c r="CW13" s="234"/>
      <c r="CX13" s="234"/>
      <c r="CY13" s="234"/>
      <c r="CZ13" s="234"/>
      <c r="DA13" s="234"/>
      <c r="DB13" s="234"/>
      <c r="DC13" s="234"/>
      <c r="DD13" s="234"/>
      <c r="DE13" s="234"/>
      <c r="DF13" s="234"/>
      <c r="DG13" s="234"/>
      <c r="DH13" s="270"/>
      <c r="DI13" s="271"/>
      <c r="DJ13" s="271"/>
      <c r="DK13" s="271"/>
      <c r="DL13" s="271"/>
      <c r="DM13" s="271"/>
      <c r="DN13" s="271"/>
      <c r="DO13" s="271"/>
      <c r="DP13" s="271"/>
      <c r="DQ13" s="271"/>
      <c r="DR13" s="271"/>
      <c r="DS13" s="271"/>
      <c r="DT13" s="234"/>
      <c r="DU13" s="234"/>
      <c r="DV13" s="234"/>
      <c r="DW13" s="234"/>
      <c r="DX13" s="234"/>
      <c r="DY13" s="234"/>
      <c r="DZ13" s="234"/>
      <c r="EA13" s="234"/>
      <c r="EB13" s="234"/>
      <c r="EC13" s="234"/>
      <c r="ED13" s="234"/>
      <c r="EE13" s="234"/>
      <c r="EF13" s="270"/>
      <c r="EG13" s="271"/>
      <c r="EH13" s="271"/>
      <c r="EI13" s="271"/>
      <c r="EJ13" s="271"/>
      <c r="EK13" s="271"/>
      <c r="EL13" s="271"/>
      <c r="EM13" s="271"/>
      <c r="EN13" s="271"/>
      <c r="EO13" s="271"/>
      <c r="EP13" s="271"/>
      <c r="EQ13" s="271"/>
      <c r="ER13" s="271"/>
      <c r="ES13" s="310"/>
      <c r="ET13" s="8"/>
    </row>
    <row r="14" spans="1:150" ht="11.9" customHeight="1" x14ac:dyDescent="0.2">
      <c r="A14" s="374" t="str">
        <f>IF($AZ$1="日本語",VLOOKUP(10,Sheet3!$A:$C,2,FALSE),VLOOKUP(10,Sheet3!$A:$C,3,FALSE))</f>
        <v>Operating income</v>
      </c>
      <c r="B14" s="374"/>
      <c r="C14" s="374"/>
      <c r="D14" s="184">
        <f>ROUNDDOWN('[3]Segment analysis'!$Y$69/1000000,0)</f>
        <v>13237</v>
      </c>
      <c r="E14" s="184"/>
      <c r="F14" s="184"/>
      <c r="G14" s="184"/>
      <c r="H14" s="184"/>
      <c r="I14" s="184"/>
      <c r="J14" s="184"/>
      <c r="K14" s="184"/>
      <c r="L14" s="184"/>
      <c r="M14" s="184"/>
      <c r="N14" s="184"/>
      <c r="O14" s="184"/>
      <c r="P14" s="184">
        <f>ROUNDDOWN('[1]Segment analysis (３ヶ月情報)'!$Y$71/1000000,0)</f>
        <v>2837</v>
      </c>
      <c r="Q14" s="184"/>
      <c r="R14" s="184"/>
      <c r="S14" s="184"/>
      <c r="T14" s="184"/>
      <c r="U14" s="184"/>
      <c r="V14" s="184"/>
      <c r="W14" s="184"/>
      <c r="X14" s="184"/>
      <c r="Y14" s="184"/>
      <c r="Z14" s="184"/>
      <c r="AA14" s="184"/>
      <c r="AB14" s="184">
        <f>ROUNDDOWN('[4]Segment analysis (３ヶ月情報)'!$Y$71/1000000,0)</f>
        <v>8348</v>
      </c>
      <c r="AC14" s="184"/>
      <c r="AD14" s="184"/>
      <c r="AE14" s="184"/>
      <c r="AF14" s="184"/>
      <c r="AG14" s="184"/>
      <c r="AH14" s="184"/>
      <c r="AI14" s="184"/>
      <c r="AJ14" s="184"/>
      <c r="AK14" s="184"/>
      <c r="AL14" s="184"/>
      <c r="AM14" s="184"/>
      <c r="AN14" s="184">
        <f>ROUNDDOWN('[2]Segment analysis (３ヶ月情報)'!$Y$71/1000000,0)</f>
        <v>-4852</v>
      </c>
      <c r="AO14" s="184"/>
      <c r="AP14" s="184"/>
      <c r="AQ14" s="184"/>
      <c r="AR14" s="184"/>
      <c r="AS14" s="184"/>
      <c r="AT14" s="184"/>
      <c r="AU14" s="184"/>
      <c r="AV14" s="184"/>
      <c r="AW14" s="184"/>
      <c r="AX14" s="184"/>
      <c r="AY14" s="184"/>
      <c r="AZ14" s="240">
        <v>6187</v>
      </c>
      <c r="BA14" s="184"/>
      <c r="BB14" s="184"/>
      <c r="BC14" s="184"/>
      <c r="BD14" s="184"/>
      <c r="BE14" s="184"/>
      <c r="BF14" s="184"/>
      <c r="BG14" s="184"/>
      <c r="BH14" s="184"/>
      <c r="BI14" s="184"/>
      <c r="BJ14" s="184"/>
      <c r="BK14" s="241"/>
      <c r="BL14" s="242">
        <v>2402</v>
      </c>
      <c r="BM14" s="184"/>
      <c r="BN14" s="184"/>
      <c r="BO14" s="184"/>
      <c r="BP14" s="184"/>
      <c r="BQ14" s="184"/>
      <c r="BR14" s="184"/>
      <c r="BS14" s="184"/>
      <c r="BT14" s="184"/>
      <c r="BU14" s="184"/>
      <c r="BV14" s="184"/>
      <c r="BW14" s="241"/>
      <c r="BX14" s="242">
        <v>4088</v>
      </c>
      <c r="BY14" s="184"/>
      <c r="BZ14" s="184"/>
      <c r="CA14" s="184"/>
      <c r="CB14" s="184"/>
      <c r="CC14" s="184"/>
      <c r="CD14" s="184"/>
      <c r="CE14" s="184"/>
      <c r="CF14" s="184"/>
      <c r="CG14" s="184"/>
      <c r="CH14" s="184"/>
      <c r="CI14" s="241"/>
      <c r="CJ14" s="242">
        <v>-2043</v>
      </c>
      <c r="CK14" s="184"/>
      <c r="CL14" s="184"/>
      <c r="CM14" s="184"/>
      <c r="CN14" s="184"/>
      <c r="CO14" s="184"/>
      <c r="CP14" s="184"/>
      <c r="CQ14" s="184"/>
      <c r="CR14" s="184"/>
      <c r="CS14" s="184"/>
      <c r="CT14" s="184"/>
      <c r="CU14" s="302"/>
      <c r="CV14" s="235">
        <v>-882</v>
      </c>
      <c r="CW14" s="236"/>
      <c r="CX14" s="236"/>
      <c r="CY14" s="236"/>
      <c r="CZ14" s="236"/>
      <c r="DA14" s="236"/>
      <c r="DB14" s="236"/>
      <c r="DC14" s="236"/>
      <c r="DD14" s="236"/>
      <c r="DE14" s="236"/>
      <c r="DF14" s="236"/>
      <c r="DG14" s="236"/>
      <c r="DH14" s="243"/>
      <c r="DI14" s="243"/>
      <c r="DJ14" s="243"/>
      <c r="DK14" s="243"/>
      <c r="DL14" s="243"/>
      <c r="DM14" s="243"/>
      <c r="DN14" s="243"/>
      <c r="DO14" s="243"/>
      <c r="DP14" s="243"/>
      <c r="DQ14" s="243"/>
      <c r="DR14" s="243"/>
      <c r="DS14" s="243"/>
      <c r="DT14" s="243"/>
      <c r="DU14" s="243"/>
      <c r="DV14" s="243"/>
      <c r="DW14" s="243"/>
      <c r="DX14" s="243"/>
      <c r="DY14" s="243"/>
      <c r="DZ14" s="243"/>
      <c r="EA14" s="243"/>
      <c r="EB14" s="243"/>
      <c r="EC14" s="243"/>
      <c r="ED14" s="243"/>
      <c r="EE14" s="243"/>
      <c r="EF14" s="217"/>
      <c r="EG14" s="217"/>
      <c r="EH14" s="217"/>
      <c r="EI14" s="217"/>
      <c r="EJ14" s="217"/>
      <c r="EK14" s="217"/>
      <c r="EL14" s="217"/>
      <c r="EM14" s="217"/>
      <c r="EN14" s="217"/>
      <c r="EO14" s="217"/>
      <c r="EP14" s="217"/>
      <c r="EQ14" s="217"/>
      <c r="ER14" s="217"/>
      <c r="ES14" s="218"/>
      <c r="ET14" s="8"/>
    </row>
    <row r="15" spans="1:150" ht="11.9" customHeight="1" x14ac:dyDescent="0.2">
      <c r="A15" s="369" t="str">
        <f>IF($AZ$1="日本語",VLOOKUP(11,Sheet3!$A:$C,2,FALSE),VLOOKUP(11,Sheet3!$A:$C,3,FALSE))</f>
        <v>Operating income margin</v>
      </c>
      <c r="B15" s="369"/>
      <c r="C15" s="369"/>
      <c r="D15" s="215">
        <f>'[3]Segment analysis'!$Y$92</f>
        <v>0.11700000000000001</v>
      </c>
      <c r="E15" s="215"/>
      <c r="F15" s="215"/>
      <c r="G15" s="215"/>
      <c r="H15" s="215"/>
      <c r="I15" s="215"/>
      <c r="J15" s="215"/>
      <c r="K15" s="215"/>
      <c r="L15" s="215"/>
      <c r="M15" s="215"/>
      <c r="N15" s="215"/>
      <c r="O15" s="215"/>
      <c r="P15" s="215">
        <f>'[1]Segment analysis (３ヶ月情報)'!$Y$94</f>
        <v>3.1E-2</v>
      </c>
      <c r="Q15" s="215"/>
      <c r="R15" s="215"/>
      <c r="S15" s="215"/>
      <c r="T15" s="215"/>
      <c r="U15" s="215"/>
      <c r="V15" s="215"/>
      <c r="W15" s="215"/>
      <c r="X15" s="215"/>
      <c r="Y15" s="215"/>
      <c r="Z15" s="215"/>
      <c r="AA15" s="215"/>
      <c r="AB15" s="215">
        <f>'[4]Segment analysis (３ヶ月情報)'!$Y$94</f>
        <v>7.8E-2</v>
      </c>
      <c r="AC15" s="215"/>
      <c r="AD15" s="215"/>
      <c r="AE15" s="215"/>
      <c r="AF15" s="215"/>
      <c r="AG15" s="215"/>
      <c r="AH15" s="215"/>
      <c r="AI15" s="215"/>
      <c r="AJ15" s="215"/>
      <c r="AK15" s="215"/>
      <c r="AL15" s="215"/>
      <c r="AM15" s="215"/>
      <c r="AN15" s="215">
        <f>'[2]Segment analysis (３ヶ月情報)'!$Y$94</f>
        <v>-5.3999999999999999E-2</v>
      </c>
      <c r="AO15" s="215"/>
      <c r="AP15" s="215"/>
      <c r="AQ15" s="215"/>
      <c r="AR15" s="215"/>
      <c r="AS15" s="215"/>
      <c r="AT15" s="215"/>
      <c r="AU15" s="215"/>
      <c r="AV15" s="215"/>
      <c r="AW15" s="215"/>
      <c r="AX15" s="215"/>
      <c r="AY15" s="215"/>
      <c r="AZ15" s="239">
        <v>6.3E-2</v>
      </c>
      <c r="BA15" s="215"/>
      <c r="BB15" s="215"/>
      <c r="BC15" s="215"/>
      <c r="BD15" s="215"/>
      <c r="BE15" s="215"/>
      <c r="BF15" s="215"/>
      <c r="BG15" s="215"/>
      <c r="BH15" s="215"/>
      <c r="BI15" s="215"/>
      <c r="BJ15" s="215"/>
      <c r="BK15" s="216"/>
      <c r="BL15" s="214">
        <v>2.7142469716145364E-2</v>
      </c>
      <c r="BM15" s="215"/>
      <c r="BN15" s="215"/>
      <c r="BO15" s="215"/>
      <c r="BP15" s="215"/>
      <c r="BQ15" s="215"/>
      <c r="BR15" s="215"/>
      <c r="BS15" s="215"/>
      <c r="BT15" s="215"/>
      <c r="BU15" s="215"/>
      <c r="BV15" s="215"/>
      <c r="BW15" s="216"/>
      <c r="BX15" s="214">
        <v>4.1308785190275053E-2</v>
      </c>
      <c r="BY15" s="215"/>
      <c r="BZ15" s="215"/>
      <c r="CA15" s="215"/>
      <c r="CB15" s="215"/>
      <c r="CC15" s="215"/>
      <c r="CD15" s="215"/>
      <c r="CE15" s="215"/>
      <c r="CF15" s="215"/>
      <c r="CG15" s="215"/>
      <c r="CH15" s="215"/>
      <c r="CI15" s="216"/>
      <c r="CJ15" s="214">
        <v>-2.2234556614862219E-2</v>
      </c>
      <c r="CK15" s="215"/>
      <c r="CL15" s="215"/>
      <c r="CM15" s="215"/>
      <c r="CN15" s="215"/>
      <c r="CO15" s="215"/>
      <c r="CP15" s="215"/>
      <c r="CQ15" s="215"/>
      <c r="CR15" s="215"/>
      <c r="CS15" s="215"/>
      <c r="CT15" s="215"/>
      <c r="CU15" s="238"/>
      <c r="CV15" s="237">
        <v>-1.0999999999999999E-2</v>
      </c>
      <c r="CW15" s="219"/>
      <c r="CX15" s="219"/>
      <c r="CY15" s="219"/>
      <c r="CZ15" s="219"/>
      <c r="DA15" s="219"/>
      <c r="DB15" s="219"/>
      <c r="DC15" s="219"/>
      <c r="DD15" s="219"/>
      <c r="DE15" s="219"/>
      <c r="DF15" s="219"/>
      <c r="DG15" s="219"/>
      <c r="DH15" s="219"/>
      <c r="DI15" s="219"/>
      <c r="DJ15" s="219"/>
      <c r="DK15" s="219"/>
      <c r="DL15" s="219"/>
      <c r="DM15" s="219"/>
      <c r="DN15" s="219"/>
      <c r="DO15" s="219"/>
      <c r="DP15" s="219"/>
      <c r="DQ15" s="219"/>
      <c r="DR15" s="219"/>
      <c r="DS15" s="219"/>
      <c r="DT15" s="219"/>
      <c r="DU15" s="219"/>
      <c r="DV15" s="219"/>
      <c r="DW15" s="219"/>
      <c r="DX15" s="219"/>
      <c r="DY15" s="219"/>
      <c r="DZ15" s="219"/>
      <c r="EA15" s="219"/>
      <c r="EB15" s="219"/>
      <c r="EC15" s="219"/>
      <c r="ED15" s="219"/>
      <c r="EE15" s="219"/>
      <c r="EF15" s="219"/>
      <c r="EG15" s="219"/>
      <c r="EH15" s="219"/>
      <c r="EI15" s="219"/>
      <c r="EJ15" s="219"/>
      <c r="EK15" s="219"/>
      <c r="EL15" s="219"/>
      <c r="EM15" s="219"/>
      <c r="EN15" s="219"/>
      <c r="EO15" s="219"/>
      <c r="EP15" s="219"/>
      <c r="EQ15" s="219"/>
      <c r="ER15" s="219"/>
      <c r="ES15" s="214"/>
      <c r="ET15" s="8"/>
    </row>
    <row r="16" spans="1:150" ht="11.9" customHeight="1" x14ac:dyDescent="0.2">
      <c r="A16" s="370" t="str">
        <f>IF($AZ$1="日本語",VLOOKUP(12,Sheet3!$A:$C,2,FALSE),VLOOKUP(12,Sheet3!$A:$C,3,FALSE))</f>
        <v>Profit attributable to owners of parent</v>
      </c>
      <c r="B16" s="370"/>
      <c r="C16" s="370"/>
      <c r="D16" s="185" t="e">
        <f>#REF!</f>
        <v>#REF!</v>
      </c>
      <c r="E16" s="185"/>
      <c r="F16" s="185"/>
      <c r="G16" s="185"/>
      <c r="H16" s="185"/>
      <c r="I16" s="185"/>
      <c r="J16" s="185"/>
      <c r="K16" s="185"/>
      <c r="L16" s="185"/>
      <c r="M16" s="185"/>
      <c r="N16" s="185"/>
      <c r="O16" s="185"/>
      <c r="P16" s="185" t="e">
        <f>#REF!</f>
        <v>#REF!</v>
      </c>
      <c r="Q16" s="185"/>
      <c r="R16" s="185"/>
      <c r="S16" s="185"/>
      <c r="T16" s="185"/>
      <c r="U16" s="185"/>
      <c r="V16" s="185"/>
      <c r="W16" s="185"/>
      <c r="X16" s="185"/>
      <c r="Y16" s="185"/>
      <c r="Z16" s="185"/>
      <c r="AA16" s="185"/>
      <c r="AB16" s="185" t="e">
        <f>#REF!</f>
        <v>#REF!</v>
      </c>
      <c r="AC16" s="185"/>
      <c r="AD16" s="185"/>
      <c r="AE16" s="185"/>
      <c r="AF16" s="185"/>
      <c r="AG16" s="185"/>
      <c r="AH16" s="185"/>
      <c r="AI16" s="185"/>
      <c r="AJ16" s="185"/>
      <c r="AK16" s="185"/>
      <c r="AL16" s="185"/>
      <c r="AM16" s="185"/>
      <c r="AN16" s="185" t="e">
        <f>#REF!</f>
        <v>#REF!</v>
      </c>
      <c r="AO16" s="185"/>
      <c r="AP16" s="185"/>
      <c r="AQ16" s="185"/>
      <c r="AR16" s="185"/>
      <c r="AS16" s="185"/>
      <c r="AT16" s="185"/>
      <c r="AU16" s="185"/>
      <c r="AV16" s="185"/>
      <c r="AW16" s="185"/>
      <c r="AX16" s="185"/>
      <c r="AY16" s="185"/>
      <c r="AZ16" s="223">
        <v>4365</v>
      </c>
      <c r="BA16" s="224"/>
      <c r="BB16" s="224"/>
      <c r="BC16" s="224"/>
      <c r="BD16" s="224"/>
      <c r="BE16" s="224"/>
      <c r="BF16" s="224"/>
      <c r="BG16" s="224"/>
      <c r="BH16" s="224"/>
      <c r="BI16" s="224"/>
      <c r="BJ16" s="224"/>
      <c r="BK16" s="225"/>
      <c r="BL16" s="226">
        <v>1139</v>
      </c>
      <c r="BM16" s="224"/>
      <c r="BN16" s="224"/>
      <c r="BO16" s="224"/>
      <c r="BP16" s="224"/>
      <c r="BQ16" s="224"/>
      <c r="BR16" s="224"/>
      <c r="BS16" s="224"/>
      <c r="BT16" s="224"/>
      <c r="BU16" s="224"/>
      <c r="BV16" s="224"/>
      <c r="BW16" s="225"/>
      <c r="BX16" s="252">
        <v>1424</v>
      </c>
      <c r="BY16" s="253"/>
      <c r="BZ16" s="253"/>
      <c r="CA16" s="253"/>
      <c r="CB16" s="253"/>
      <c r="CC16" s="253"/>
      <c r="CD16" s="253"/>
      <c r="CE16" s="253"/>
      <c r="CF16" s="253"/>
      <c r="CG16" s="253"/>
      <c r="CH16" s="253"/>
      <c r="CI16" s="254"/>
      <c r="CJ16" s="226">
        <v>169</v>
      </c>
      <c r="CK16" s="224"/>
      <c r="CL16" s="224"/>
      <c r="CM16" s="224"/>
      <c r="CN16" s="224"/>
      <c r="CO16" s="224"/>
      <c r="CP16" s="224"/>
      <c r="CQ16" s="224"/>
      <c r="CR16" s="224"/>
      <c r="CS16" s="224"/>
      <c r="CT16" s="224"/>
      <c r="CU16" s="227"/>
      <c r="CV16" s="250">
        <v>-243</v>
      </c>
      <c r="CW16" s="251"/>
      <c r="CX16" s="251"/>
      <c r="CY16" s="251"/>
      <c r="CZ16" s="251"/>
      <c r="DA16" s="251"/>
      <c r="DB16" s="251"/>
      <c r="DC16" s="251"/>
      <c r="DD16" s="251"/>
      <c r="DE16" s="251"/>
      <c r="DF16" s="251"/>
      <c r="DG16" s="251"/>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7"/>
      <c r="EG16" s="248"/>
      <c r="EH16" s="248"/>
      <c r="EI16" s="248"/>
      <c r="EJ16" s="248"/>
      <c r="EK16" s="248"/>
      <c r="EL16" s="248"/>
      <c r="EM16" s="248"/>
      <c r="EN16" s="248"/>
      <c r="EO16" s="248"/>
      <c r="EP16" s="248"/>
      <c r="EQ16" s="248"/>
      <c r="ER16" s="248"/>
      <c r="ES16" s="249"/>
      <c r="ET16" s="8"/>
    </row>
    <row r="17" spans="1:150" ht="9.75" customHeight="1" x14ac:dyDescent="0.2">
      <c r="A17" s="8"/>
      <c r="B17" s="153"/>
      <c r="C17" s="3"/>
      <c r="D17" s="25">
        <v>1</v>
      </c>
      <c r="E17" s="25">
        <v>2</v>
      </c>
      <c r="F17" s="25">
        <v>3</v>
      </c>
      <c r="G17" s="25">
        <v>4</v>
      </c>
      <c r="H17" s="25">
        <v>5</v>
      </c>
      <c r="I17" s="25">
        <v>6</v>
      </c>
      <c r="J17" s="25">
        <v>7</v>
      </c>
      <c r="K17" s="25">
        <v>8</v>
      </c>
      <c r="L17" s="25">
        <v>9</v>
      </c>
      <c r="M17" s="25">
        <v>10</v>
      </c>
      <c r="N17" s="25">
        <v>11</v>
      </c>
      <c r="O17" s="25">
        <v>12</v>
      </c>
      <c r="P17" s="25">
        <v>13</v>
      </c>
      <c r="Q17" s="25">
        <v>14</v>
      </c>
      <c r="R17" s="25">
        <v>15</v>
      </c>
      <c r="S17" s="25">
        <v>16</v>
      </c>
      <c r="T17" s="25">
        <v>17</v>
      </c>
      <c r="U17" s="25">
        <v>18</v>
      </c>
      <c r="V17" s="25">
        <v>19</v>
      </c>
      <c r="W17" s="25">
        <v>20</v>
      </c>
      <c r="X17" s="25">
        <v>21</v>
      </c>
      <c r="Y17" s="25">
        <v>22</v>
      </c>
      <c r="Z17" s="25">
        <v>23</v>
      </c>
      <c r="AA17" s="25">
        <v>24</v>
      </c>
      <c r="AB17" s="25">
        <v>25</v>
      </c>
      <c r="AC17" s="25">
        <v>26</v>
      </c>
      <c r="AD17" s="25">
        <v>27</v>
      </c>
      <c r="AE17" s="25">
        <v>28</v>
      </c>
      <c r="AF17" s="25">
        <v>29</v>
      </c>
      <c r="AG17" s="25">
        <v>30</v>
      </c>
      <c r="AH17" s="25">
        <v>31</v>
      </c>
      <c r="AI17" s="25">
        <v>32</v>
      </c>
      <c r="AJ17" s="25">
        <v>33</v>
      </c>
      <c r="AK17" s="25">
        <v>34</v>
      </c>
      <c r="AL17" s="25">
        <v>35</v>
      </c>
      <c r="AM17" s="25">
        <v>36</v>
      </c>
      <c r="AN17" s="25">
        <v>37</v>
      </c>
      <c r="AO17" s="25">
        <v>38</v>
      </c>
      <c r="AP17" s="25">
        <v>39</v>
      </c>
      <c r="AQ17" s="25">
        <v>40</v>
      </c>
      <c r="AR17" s="25">
        <v>41</v>
      </c>
      <c r="AS17" s="25">
        <v>42</v>
      </c>
      <c r="AT17" s="25">
        <v>43</v>
      </c>
      <c r="AU17" s="25">
        <v>44</v>
      </c>
      <c r="AV17" s="25">
        <v>45</v>
      </c>
      <c r="AW17" s="25">
        <v>46</v>
      </c>
      <c r="AX17" s="25">
        <v>47</v>
      </c>
      <c r="AY17" s="25">
        <v>48</v>
      </c>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8"/>
    </row>
    <row r="18" spans="1:150" x14ac:dyDescent="0.2">
      <c r="A18" s="102" t="s">
        <v>275</v>
      </c>
      <c r="B18" s="151" t="str">
        <f>IF($AZ$1="日本語",VLOOKUP(3,Sheet3!$A:$C,2,FALSE),VLOOKUP(3,Sheet3!$A:$C,3,FALSE))</f>
        <v>SALES AND OPERATING INCOME BY REGION</v>
      </c>
      <c r="C18" s="103"/>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8"/>
    </row>
    <row r="19" spans="1:150" ht="11.9" customHeight="1" x14ac:dyDescent="0.2">
      <c r="A19" s="260" t="str">
        <f>IF($AZ$1="日本語",VLOOKUP(271,Sheet3!$A:$C,2,FALSE),VLOOKUP(271,Sheet3!$A:$C,3,FALSE))</f>
        <v>Unit: 100 millions of YEN</v>
      </c>
      <c r="B19" s="260"/>
      <c r="C19" s="260"/>
      <c r="D19" s="258" t="e">
        <f>IF($AZ$1="日本語",VLOOKUP(1,Sheet3!$E:$G,2,FALSE),VLOOKUP(1,Sheet3!$E:$G,3,FALSE))</f>
        <v>#N/A</v>
      </c>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20" t="str">
        <f>IF($AZ$1="日本語",VLOOKUP(2,Sheet3!$E:$G,2,FALSE),VLOOKUP(2,Sheet3!$E:$G,3,FALSE))</f>
        <v>FY19</v>
      </c>
      <c r="BA19" s="221"/>
      <c r="BB19" s="221"/>
      <c r="BC19" s="221"/>
      <c r="BD19" s="221"/>
      <c r="BE19" s="221"/>
      <c r="BF19" s="221"/>
      <c r="BG19" s="221"/>
      <c r="BH19" s="221"/>
      <c r="BI19" s="221"/>
      <c r="BJ19" s="221"/>
      <c r="BK19" s="221"/>
      <c r="BL19" s="221"/>
      <c r="BM19" s="221"/>
      <c r="BN19" s="221"/>
      <c r="BO19" s="221"/>
      <c r="BP19" s="221"/>
      <c r="BQ19" s="221"/>
      <c r="BR19" s="221"/>
      <c r="BS19" s="221"/>
      <c r="BT19" s="221"/>
      <c r="BU19" s="221"/>
      <c r="BV19" s="221"/>
      <c r="BW19" s="221"/>
      <c r="BX19" s="221"/>
      <c r="BY19" s="221"/>
      <c r="BZ19" s="221"/>
      <c r="CA19" s="221"/>
      <c r="CB19" s="221"/>
      <c r="CC19" s="221"/>
      <c r="CD19" s="221"/>
      <c r="CE19" s="221"/>
      <c r="CF19" s="221"/>
      <c r="CG19" s="221"/>
      <c r="CH19" s="221"/>
      <c r="CI19" s="221"/>
      <c r="CJ19" s="221"/>
      <c r="CK19" s="221"/>
      <c r="CL19" s="221"/>
      <c r="CM19" s="221"/>
      <c r="CN19" s="221"/>
      <c r="CO19" s="221"/>
      <c r="CP19" s="221"/>
      <c r="CQ19" s="221"/>
      <c r="CR19" s="221"/>
      <c r="CS19" s="221"/>
      <c r="CT19" s="221"/>
      <c r="CU19" s="259"/>
      <c r="CV19" s="220" t="str">
        <f>IF($AZ$1="日本語",VLOOKUP(3,Sheet3!$E:$G,2,FALSE),VLOOKUP(3,Sheet3!$E:$G,3,FALSE))</f>
        <v>FY20</v>
      </c>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2"/>
      <c r="ET19" s="8"/>
    </row>
    <row r="20" spans="1:150" ht="11.9" customHeight="1" x14ac:dyDescent="0.2">
      <c r="A20" s="211"/>
      <c r="B20" s="211"/>
      <c r="C20" s="211"/>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231" t="str">
        <f>IF($AZ$1="日本語",VLOOKUP(241,Sheet3!$A:$C,2,FALSE),VLOOKUP(241,Sheet3!$A:$C,3,FALSE))</f>
        <v>1st half</v>
      </c>
      <c r="BA20" s="230"/>
      <c r="BB20" s="230"/>
      <c r="BC20" s="230"/>
      <c r="BD20" s="230"/>
      <c r="BE20" s="230"/>
      <c r="BF20" s="230"/>
      <c r="BG20" s="230"/>
      <c r="BH20" s="230"/>
      <c r="BI20" s="230"/>
      <c r="BJ20" s="230"/>
      <c r="BK20" s="230"/>
      <c r="BL20" s="230"/>
      <c r="BM20" s="230"/>
      <c r="BN20" s="230"/>
      <c r="BO20" s="230"/>
      <c r="BP20" s="230" t="str">
        <f>IF($AZ$1="日本語",VLOOKUP(242,Sheet3!$A:$C,2,FALSE),VLOOKUP(242,Sheet3!$A:$C,3,FALSE))</f>
        <v>2nd half</v>
      </c>
      <c r="BQ20" s="230"/>
      <c r="BR20" s="230"/>
      <c r="BS20" s="230"/>
      <c r="BT20" s="230"/>
      <c r="BU20" s="230"/>
      <c r="BV20" s="230"/>
      <c r="BW20" s="230"/>
      <c r="BX20" s="230"/>
      <c r="BY20" s="230"/>
      <c r="BZ20" s="230"/>
      <c r="CA20" s="230"/>
      <c r="CB20" s="230"/>
      <c r="CC20" s="230"/>
      <c r="CD20" s="230"/>
      <c r="CE20" s="230"/>
      <c r="CF20" s="230" t="str">
        <f>IF($AZ$1="日本語",VLOOKUP(243,Sheet3!$A:$C,2,FALSE),VLOOKUP(243,Sheet3!$A:$C,3,FALSE))</f>
        <v>Full year</v>
      </c>
      <c r="CG20" s="230"/>
      <c r="CH20" s="230"/>
      <c r="CI20" s="230"/>
      <c r="CJ20" s="230"/>
      <c r="CK20" s="230"/>
      <c r="CL20" s="230"/>
      <c r="CM20" s="230"/>
      <c r="CN20" s="230"/>
      <c r="CO20" s="230"/>
      <c r="CP20" s="230"/>
      <c r="CQ20" s="230"/>
      <c r="CR20" s="230"/>
      <c r="CS20" s="230"/>
      <c r="CT20" s="230"/>
      <c r="CU20" s="306"/>
      <c r="CV20" s="231" t="str">
        <f>IF($AZ$1="日本語",VLOOKUP(241,Sheet3!$A:$C,2,FALSE),VLOOKUP(241,Sheet3!$A:$C,3,FALSE))</f>
        <v>1st half</v>
      </c>
      <c r="CW20" s="230"/>
      <c r="CX20" s="230"/>
      <c r="CY20" s="230"/>
      <c r="CZ20" s="230"/>
      <c r="DA20" s="230"/>
      <c r="DB20" s="230"/>
      <c r="DC20" s="230"/>
      <c r="DD20" s="230"/>
      <c r="DE20" s="230"/>
      <c r="DF20" s="230"/>
      <c r="DG20" s="230"/>
      <c r="DH20" s="230"/>
      <c r="DI20" s="230"/>
      <c r="DJ20" s="230"/>
      <c r="DK20" s="230"/>
      <c r="DL20" s="230" t="str">
        <f>IF($AZ$1="日本語",VLOOKUP(242,Sheet3!$A:$C,2,FALSE),VLOOKUP(242,Sheet3!$A:$C,3,FALSE))</f>
        <v>2nd half</v>
      </c>
      <c r="DM20" s="230"/>
      <c r="DN20" s="230"/>
      <c r="DO20" s="230"/>
      <c r="DP20" s="230"/>
      <c r="DQ20" s="230"/>
      <c r="DR20" s="230"/>
      <c r="DS20" s="230"/>
      <c r="DT20" s="230"/>
      <c r="DU20" s="230"/>
      <c r="DV20" s="230"/>
      <c r="DW20" s="230"/>
      <c r="DX20" s="230"/>
      <c r="DY20" s="230"/>
      <c r="DZ20" s="230"/>
      <c r="EA20" s="230"/>
      <c r="EB20" s="230" t="str">
        <f>IF($AZ$1="日本語",VLOOKUP(243,Sheet3!$A:$C,2,FALSE),VLOOKUP(243,Sheet3!$A:$C,3,FALSE))</f>
        <v>Full year</v>
      </c>
      <c r="EC20" s="230"/>
      <c r="ED20" s="230"/>
      <c r="EE20" s="230"/>
      <c r="EF20" s="230"/>
      <c r="EG20" s="230"/>
      <c r="EH20" s="230"/>
      <c r="EI20" s="230"/>
      <c r="EJ20" s="230"/>
      <c r="EK20" s="230"/>
      <c r="EL20" s="230"/>
      <c r="EM20" s="230"/>
      <c r="EN20" s="230"/>
      <c r="EO20" s="230"/>
      <c r="EP20" s="230"/>
      <c r="EQ20" s="230"/>
      <c r="ER20" s="230"/>
      <c r="ES20" s="210"/>
      <c r="ET20" s="8"/>
    </row>
    <row r="21" spans="1:150" ht="11.9" customHeight="1" x14ac:dyDescent="0.2">
      <c r="A21" s="246" t="str">
        <f>IF($AZ$1="日本語",VLOOKUP(209,Sheet3!$A:$C,2,FALSE),VLOOKUP(209,Sheet3!$A:$C,3,FALSE))</f>
        <v xml:space="preserve">Japan </v>
      </c>
      <c r="B21" s="246"/>
      <c r="C21" s="137" t="str">
        <f>IF($AZ$1="日本語",VLOOKUP(9,Sheet3!$A:$C,2,FALSE),VLOOKUP(9,Sheet3!$A:$C,3,FALSE))</f>
        <v>Net sales</v>
      </c>
      <c r="D21" s="203">
        <f>ROUNDDOWN('[1]Segment analysis'!$E$11/1000000,0)</f>
        <v>63874</v>
      </c>
      <c r="E21" s="203"/>
      <c r="F21" s="203"/>
      <c r="G21" s="203"/>
      <c r="H21" s="203"/>
      <c r="I21" s="203"/>
      <c r="J21" s="203"/>
      <c r="K21" s="203"/>
      <c r="L21" s="203"/>
      <c r="M21" s="203"/>
      <c r="N21" s="203"/>
      <c r="O21" s="203"/>
      <c r="P21" s="203"/>
      <c r="Q21" s="203"/>
      <c r="R21" s="203"/>
      <c r="S21" s="203"/>
      <c r="T21" s="255">
        <f>AJ21-D21</f>
        <v>55588</v>
      </c>
      <c r="U21" s="205"/>
      <c r="V21" s="205"/>
      <c r="W21" s="205"/>
      <c r="X21" s="205"/>
      <c r="Y21" s="205"/>
      <c r="Z21" s="205"/>
      <c r="AA21" s="205"/>
      <c r="AB21" s="205"/>
      <c r="AC21" s="205"/>
      <c r="AD21" s="205"/>
      <c r="AE21" s="205"/>
      <c r="AF21" s="205"/>
      <c r="AG21" s="205"/>
      <c r="AH21" s="205"/>
      <c r="AI21" s="205"/>
      <c r="AJ21" s="203">
        <f>ROUNDDOWN('[2]Segment analysis'!$E$11/1000000,0)</f>
        <v>119462</v>
      </c>
      <c r="AK21" s="203"/>
      <c r="AL21" s="203"/>
      <c r="AM21" s="203"/>
      <c r="AN21" s="203"/>
      <c r="AO21" s="203"/>
      <c r="AP21" s="203"/>
      <c r="AQ21" s="203"/>
      <c r="AR21" s="203"/>
      <c r="AS21" s="203"/>
      <c r="AT21" s="203"/>
      <c r="AU21" s="203"/>
      <c r="AV21" s="203"/>
      <c r="AW21" s="203"/>
      <c r="AX21" s="203"/>
      <c r="AY21" s="203"/>
      <c r="AZ21" s="232">
        <v>61812</v>
      </c>
      <c r="BA21" s="199"/>
      <c r="BB21" s="199"/>
      <c r="BC21" s="199"/>
      <c r="BD21" s="199"/>
      <c r="BE21" s="199"/>
      <c r="BF21" s="199"/>
      <c r="BG21" s="199"/>
      <c r="BH21" s="199"/>
      <c r="BI21" s="199"/>
      <c r="BJ21" s="199"/>
      <c r="BK21" s="199"/>
      <c r="BL21" s="199">
        <v>88496</v>
      </c>
      <c r="BM21" s="199"/>
      <c r="BN21" s="199"/>
      <c r="BO21" s="200"/>
      <c r="BP21" s="267">
        <v>59138</v>
      </c>
      <c r="BQ21" s="268"/>
      <c r="BR21" s="268"/>
      <c r="BS21" s="268"/>
      <c r="BT21" s="268"/>
      <c r="BU21" s="268"/>
      <c r="BV21" s="268"/>
      <c r="BW21" s="268"/>
      <c r="BX21" s="268"/>
      <c r="BY21" s="268"/>
      <c r="BZ21" s="268"/>
      <c r="CA21" s="268"/>
      <c r="CB21" s="268">
        <v>88496</v>
      </c>
      <c r="CC21" s="268"/>
      <c r="CD21" s="268"/>
      <c r="CE21" s="269"/>
      <c r="CF21" s="198">
        <v>120950</v>
      </c>
      <c r="CG21" s="199"/>
      <c r="CH21" s="199"/>
      <c r="CI21" s="199"/>
      <c r="CJ21" s="199"/>
      <c r="CK21" s="199"/>
      <c r="CL21" s="199"/>
      <c r="CM21" s="199"/>
      <c r="CN21" s="199"/>
      <c r="CO21" s="199"/>
      <c r="CP21" s="199"/>
      <c r="CQ21" s="199"/>
      <c r="CR21" s="199">
        <v>88496</v>
      </c>
      <c r="CS21" s="199"/>
      <c r="CT21" s="199"/>
      <c r="CU21" s="201"/>
      <c r="CV21" s="233"/>
      <c r="CW21" s="234"/>
      <c r="CX21" s="234"/>
      <c r="CY21" s="234"/>
      <c r="CZ21" s="234"/>
      <c r="DA21" s="234"/>
      <c r="DB21" s="234"/>
      <c r="DC21" s="234"/>
      <c r="DD21" s="234"/>
      <c r="DE21" s="234"/>
      <c r="DF21" s="234"/>
      <c r="DG21" s="234"/>
      <c r="DH21" s="234"/>
      <c r="DI21" s="234"/>
      <c r="DJ21" s="234"/>
      <c r="DK21" s="234"/>
      <c r="DL21" s="270"/>
      <c r="DM21" s="271"/>
      <c r="DN21" s="271"/>
      <c r="DO21" s="271"/>
      <c r="DP21" s="271"/>
      <c r="DQ21" s="271"/>
      <c r="DR21" s="271"/>
      <c r="DS21" s="271"/>
      <c r="DT21" s="271"/>
      <c r="DU21" s="271"/>
      <c r="DV21" s="271"/>
      <c r="DW21" s="271"/>
      <c r="DX21" s="271"/>
      <c r="DY21" s="271"/>
      <c r="DZ21" s="271"/>
      <c r="EA21" s="271"/>
      <c r="EB21" s="234"/>
      <c r="EC21" s="234"/>
      <c r="ED21" s="234"/>
      <c r="EE21" s="234"/>
      <c r="EF21" s="234"/>
      <c r="EG21" s="234"/>
      <c r="EH21" s="234"/>
      <c r="EI21" s="234"/>
      <c r="EJ21" s="234"/>
      <c r="EK21" s="234"/>
      <c r="EL21" s="234"/>
      <c r="EM21" s="234"/>
      <c r="EN21" s="234"/>
      <c r="EO21" s="234"/>
      <c r="EP21" s="234"/>
      <c r="EQ21" s="234"/>
      <c r="ER21" s="234"/>
      <c r="ES21" s="198"/>
      <c r="ET21" s="8"/>
    </row>
    <row r="22" spans="1:150" ht="11.9" customHeight="1" x14ac:dyDescent="0.2">
      <c r="A22" s="20"/>
      <c r="B22" s="20"/>
      <c r="C22" s="23" t="str">
        <f>IF($AZ$1="日本語",VLOOKUP(10,Sheet3!$A:$C,2,FALSE),VLOOKUP(10,Sheet3!$A:$C,3,FALSE))</f>
        <v>Operating income</v>
      </c>
      <c r="D22" s="193">
        <f>ROUNDDOWN('[1]Segment analysis'!$E$21/1000000,0)</f>
        <v>4463</v>
      </c>
      <c r="E22" s="193"/>
      <c r="F22" s="193"/>
      <c r="G22" s="193"/>
      <c r="H22" s="193"/>
      <c r="I22" s="193"/>
      <c r="J22" s="193"/>
      <c r="K22" s="193"/>
      <c r="L22" s="193"/>
      <c r="M22" s="193"/>
      <c r="N22" s="193"/>
      <c r="O22" s="193"/>
      <c r="P22" s="193"/>
      <c r="Q22" s="193"/>
      <c r="R22" s="193"/>
      <c r="S22" s="193"/>
      <c r="T22" s="182">
        <f>AJ22-D22</f>
        <v>1423</v>
      </c>
      <c r="U22" s="256"/>
      <c r="V22" s="256"/>
      <c r="W22" s="256"/>
      <c r="X22" s="256"/>
      <c r="Y22" s="256"/>
      <c r="Z22" s="256"/>
      <c r="AA22" s="256"/>
      <c r="AB22" s="256"/>
      <c r="AC22" s="256"/>
      <c r="AD22" s="256"/>
      <c r="AE22" s="256"/>
      <c r="AF22" s="256"/>
      <c r="AG22" s="256"/>
      <c r="AH22" s="256"/>
      <c r="AI22" s="256"/>
      <c r="AJ22" s="193">
        <f>ROUNDDOWN('[2]Segment analysis'!$E$21/1000000,0)</f>
        <v>5886</v>
      </c>
      <c r="AK22" s="193"/>
      <c r="AL22" s="193"/>
      <c r="AM22" s="193"/>
      <c r="AN22" s="193"/>
      <c r="AO22" s="193"/>
      <c r="AP22" s="193"/>
      <c r="AQ22" s="193"/>
      <c r="AR22" s="193"/>
      <c r="AS22" s="193"/>
      <c r="AT22" s="193"/>
      <c r="AU22" s="193"/>
      <c r="AV22" s="193"/>
      <c r="AW22" s="193"/>
      <c r="AX22" s="193"/>
      <c r="AY22" s="193"/>
      <c r="AZ22" s="194">
        <v>3362</v>
      </c>
      <c r="BA22" s="193"/>
      <c r="BB22" s="193"/>
      <c r="BC22" s="193"/>
      <c r="BD22" s="193"/>
      <c r="BE22" s="193"/>
      <c r="BF22" s="193"/>
      <c r="BG22" s="193"/>
      <c r="BH22" s="193"/>
      <c r="BI22" s="193"/>
      <c r="BJ22" s="193"/>
      <c r="BK22" s="193"/>
      <c r="BL22" s="193">
        <v>88496</v>
      </c>
      <c r="BM22" s="193"/>
      <c r="BN22" s="193"/>
      <c r="BO22" s="195"/>
      <c r="BP22" s="262">
        <v>1533</v>
      </c>
      <c r="BQ22" s="182"/>
      <c r="BR22" s="182"/>
      <c r="BS22" s="182"/>
      <c r="BT22" s="182"/>
      <c r="BU22" s="182"/>
      <c r="BV22" s="182"/>
      <c r="BW22" s="182"/>
      <c r="BX22" s="182"/>
      <c r="BY22" s="182"/>
      <c r="BZ22" s="182"/>
      <c r="CA22" s="182"/>
      <c r="CB22" s="182">
        <v>88496</v>
      </c>
      <c r="CC22" s="182"/>
      <c r="CD22" s="182"/>
      <c r="CE22" s="263"/>
      <c r="CF22" s="196">
        <v>4895</v>
      </c>
      <c r="CG22" s="193"/>
      <c r="CH22" s="193"/>
      <c r="CI22" s="193"/>
      <c r="CJ22" s="193"/>
      <c r="CK22" s="193"/>
      <c r="CL22" s="193"/>
      <c r="CM22" s="193"/>
      <c r="CN22" s="193"/>
      <c r="CO22" s="193"/>
      <c r="CP22" s="193"/>
      <c r="CQ22" s="193"/>
      <c r="CR22" s="193">
        <v>88496</v>
      </c>
      <c r="CS22" s="193"/>
      <c r="CT22" s="193"/>
      <c r="CU22" s="197"/>
      <c r="CV22" s="264"/>
      <c r="CW22" s="243"/>
      <c r="CX22" s="243"/>
      <c r="CY22" s="243"/>
      <c r="CZ22" s="243"/>
      <c r="DA22" s="243"/>
      <c r="DB22" s="243"/>
      <c r="DC22" s="243"/>
      <c r="DD22" s="243"/>
      <c r="DE22" s="243"/>
      <c r="DF22" s="243"/>
      <c r="DG22" s="243"/>
      <c r="DH22" s="243"/>
      <c r="DI22" s="243"/>
      <c r="DJ22" s="243"/>
      <c r="DK22" s="243"/>
      <c r="DL22" s="265"/>
      <c r="DM22" s="266"/>
      <c r="DN22" s="266"/>
      <c r="DO22" s="266"/>
      <c r="DP22" s="266"/>
      <c r="DQ22" s="266"/>
      <c r="DR22" s="266"/>
      <c r="DS22" s="266"/>
      <c r="DT22" s="266"/>
      <c r="DU22" s="266"/>
      <c r="DV22" s="266"/>
      <c r="DW22" s="266"/>
      <c r="DX22" s="266"/>
      <c r="DY22" s="266"/>
      <c r="DZ22" s="266"/>
      <c r="EA22" s="266"/>
      <c r="EB22" s="243"/>
      <c r="EC22" s="243"/>
      <c r="ED22" s="243"/>
      <c r="EE22" s="243"/>
      <c r="EF22" s="243"/>
      <c r="EG22" s="243"/>
      <c r="EH22" s="243"/>
      <c r="EI22" s="243"/>
      <c r="EJ22" s="243"/>
      <c r="EK22" s="243"/>
      <c r="EL22" s="243"/>
      <c r="EM22" s="243"/>
      <c r="EN22" s="243"/>
      <c r="EO22" s="243"/>
      <c r="EP22" s="243"/>
      <c r="EQ22" s="243"/>
      <c r="ER22" s="243"/>
      <c r="ES22" s="196"/>
      <c r="ET22" s="8"/>
    </row>
    <row r="23" spans="1:150" ht="11.9" customHeight="1" x14ac:dyDescent="0.2">
      <c r="A23" s="104"/>
      <c r="B23" s="104"/>
      <c r="C23" s="154" t="str">
        <f>IF($AZ$1="日本語",VLOOKUP(11,Sheet3!$A:$C,2,FALSE),VLOOKUP(11,Sheet3!$A:$C,3,FALSE))</f>
        <v>Operating income margin</v>
      </c>
      <c r="D23" s="215">
        <f>'[1]Segment analysis'!$E$44</f>
        <v>7.0000000000000007E-2</v>
      </c>
      <c r="E23" s="215"/>
      <c r="F23" s="215"/>
      <c r="G23" s="215"/>
      <c r="H23" s="215"/>
      <c r="I23" s="215"/>
      <c r="J23" s="215"/>
      <c r="K23" s="215"/>
      <c r="L23" s="215"/>
      <c r="M23" s="215"/>
      <c r="N23" s="215"/>
      <c r="O23" s="215"/>
      <c r="P23" s="215"/>
      <c r="Q23" s="215"/>
      <c r="R23" s="215"/>
      <c r="S23" s="215"/>
      <c r="T23" s="215">
        <f>T22/T21</f>
        <v>2.559905015470965E-2</v>
      </c>
      <c r="U23" s="215"/>
      <c r="V23" s="215"/>
      <c r="W23" s="215"/>
      <c r="X23" s="215"/>
      <c r="Y23" s="215"/>
      <c r="Z23" s="215"/>
      <c r="AA23" s="215"/>
      <c r="AB23" s="215"/>
      <c r="AC23" s="215"/>
      <c r="AD23" s="215"/>
      <c r="AE23" s="215"/>
      <c r="AF23" s="215"/>
      <c r="AG23" s="215"/>
      <c r="AH23" s="215"/>
      <c r="AI23" s="215"/>
      <c r="AJ23" s="215">
        <f>'[2]Segment analysis'!$E$44</f>
        <v>4.9000000000000002E-2</v>
      </c>
      <c r="AK23" s="215"/>
      <c r="AL23" s="215"/>
      <c r="AM23" s="215"/>
      <c r="AN23" s="215"/>
      <c r="AO23" s="215"/>
      <c r="AP23" s="215"/>
      <c r="AQ23" s="215"/>
      <c r="AR23" s="215"/>
      <c r="AS23" s="215"/>
      <c r="AT23" s="215"/>
      <c r="AU23" s="215"/>
      <c r="AV23" s="215"/>
      <c r="AW23" s="215"/>
      <c r="AX23" s="215"/>
      <c r="AY23" s="215"/>
      <c r="AZ23" s="272">
        <v>5.4402912443420541E-2</v>
      </c>
      <c r="BA23" s="183"/>
      <c r="BB23" s="183"/>
      <c r="BC23" s="183"/>
      <c r="BD23" s="183"/>
      <c r="BE23" s="183"/>
      <c r="BF23" s="183"/>
      <c r="BG23" s="183"/>
      <c r="BH23" s="183"/>
      <c r="BI23" s="183"/>
      <c r="BJ23" s="183"/>
      <c r="BK23" s="183"/>
      <c r="BL23" s="183">
        <v>88496</v>
      </c>
      <c r="BM23" s="183"/>
      <c r="BN23" s="183"/>
      <c r="BO23" s="273"/>
      <c r="BP23" s="274">
        <v>2.5922418749365891E-2</v>
      </c>
      <c r="BQ23" s="183"/>
      <c r="BR23" s="183"/>
      <c r="BS23" s="183"/>
      <c r="BT23" s="183"/>
      <c r="BU23" s="183"/>
      <c r="BV23" s="183"/>
      <c r="BW23" s="183"/>
      <c r="BX23" s="183"/>
      <c r="BY23" s="183"/>
      <c r="BZ23" s="183"/>
      <c r="CA23" s="183"/>
      <c r="CB23" s="183">
        <v>88496</v>
      </c>
      <c r="CC23" s="183"/>
      <c r="CD23" s="183"/>
      <c r="CE23" s="273"/>
      <c r="CF23" s="274">
        <v>4.0471269119470854E-2</v>
      </c>
      <c r="CG23" s="183"/>
      <c r="CH23" s="183"/>
      <c r="CI23" s="183"/>
      <c r="CJ23" s="183"/>
      <c r="CK23" s="183"/>
      <c r="CL23" s="183"/>
      <c r="CM23" s="183"/>
      <c r="CN23" s="183"/>
      <c r="CO23" s="183"/>
      <c r="CP23" s="183"/>
      <c r="CQ23" s="183"/>
      <c r="CR23" s="183">
        <v>88496</v>
      </c>
      <c r="CS23" s="183"/>
      <c r="CT23" s="183"/>
      <c r="CU23" s="275"/>
      <c r="CV23" s="237"/>
      <c r="CW23" s="219"/>
      <c r="CX23" s="219"/>
      <c r="CY23" s="219"/>
      <c r="CZ23" s="219"/>
      <c r="DA23" s="219"/>
      <c r="DB23" s="219"/>
      <c r="DC23" s="219"/>
      <c r="DD23" s="219"/>
      <c r="DE23" s="219"/>
      <c r="DF23" s="219"/>
      <c r="DG23" s="219"/>
      <c r="DH23" s="219"/>
      <c r="DI23" s="219"/>
      <c r="DJ23" s="219"/>
      <c r="DK23" s="219"/>
      <c r="DL23" s="219"/>
      <c r="DM23" s="219"/>
      <c r="DN23" s="219"/>
      <c r="DO23" s="219"/>
      <c r="DP23" s="219"/>
      <c r="DQ23" s="219"/>
      <c r="DR23" s="219"/>
      <c r="DS23" s="219"/>
      <c r="DT23" s="219"/>
      <c r="DU23" s="219"/>
      <c r="DV23" s="219"/>
      <c r="DW23" s="219"/>
      <c r="DX23" s="219"/>
      <c r="DY23" s="219"/>
      <c r="DZ23" s="219"/>
      <c r="EA23" s="219"/>
      <c r="EB23" s="219"/>
      <c r="EC23" s="219"/>
      <c r="ED23" s="219"/>
      <c r="EE23" s="219"/>
      <c r="EF23" s="219"/>
      <c r="EG23" s="219"/>
      <c r="EH23" s="219"/>
      <c r="EI23" s="219"/>
      <c r="EJ23" s="219"/>
      <c r="EK23" s="219"/>
      <c r="EL23" s="219"/>
      <c r="EM23" s="219"/>
      <c r="EN23" s="219"/>
      <c r="EO23" s="219"/>
      <c r="EP23" s="219"/>
      <c r="EQ23" s="219"/>
      <c r="ER23" s="219"/>
      <c r="ES23" s="214"/>
      <c r="ET23" s="8"/>
    </row>
    <row r="24" spans="1:150" ht="11.9" customHeight="1" x14ac:dyDescent="0.2">
      <c r="A24" s="245" t="str">
        <f>IF($AZ$1="日本語",VLOOKUP(211,Sheet3!$A:$C,2,FALSE),VLOOKUP(211,Sheet3!$A:$C,3,FALSE))</f>
        <v>North America</v>
      </c>
      <c r="B24" s="245"/>
      <c r="C24" s="23" t="str">
        <f>IF($AZ$1="日本語",VLOOKUP(9,Sheet3!$A:$C,2,FALSE),VLOOKUP(9,Sheet3!$A:$C,3,FALSE))</f>
        <v>Net sales</v>
      </c>
      <c r="D24" s="142" t="e">
        <f>ROUNDDOWN(#REF!/1000000,0)</f>
        <v>#REF!</v>
      </c>
      <c r="E24" s="23" t="s">
        <v>273</v>
      </c>
      <c r="F24" s="23" t="s">
        <v>273</v>
      </c>
      <c r="G24" s="23" t="s">
        <v>273</v>
      </c>
      <c r="H24" s="23" t="s">
        <v>273</v>
      </c>
      <c r="I24" s="23" t="s">
        <v>273</v>
      </c>
      <c r="J24" s="23" t="s">
        <v>273</v>
      </c>
      <c r="K24" s="23" t="s">
        <v>273</v>
      </c>
      <c r="L24" s="142" t="s">
        <v>273</v>
      </c>
      <c r="M24" s="142"/>
      <c r="N24" s="142"/>
      <c r="O24" s="142"/>
      <c r="P24" s="142"/>
      <c r="Q24" s="142"/>
      <c r="R24" s="142"/>
      <c r="S24" s="142"/>
      <c r="T24" s="186" t="e">
        <f>AJ24-D24</f>
        <v>#REF!</v>
      </c>
      <c r="U24" s="187"/>
      <c r="V24" s="187"/>
      <c r="W24" s="187"/>
      <c r="X24" s="187"/>
      <c r="Y24" s="187"/>
      <c r="Z24" s="187"/>
      <c r="AA24" s="187"/>
      <c r="AB24" s="187"/>
      <c r="AC24" s="187"/>
      <c r="AD24" s="187"/>
      <c r="AE24" s="187"/>
      <c r="AF24" s="187"/>
      <c r="AG24" s="187"/>
      <c r="AH24" s="187"/>
      <c r="AI24" s="187"/>
      <c r="AJ24" s="188" t="e">
        <f>ROUNDDOWN(#REF!/1000000,0)</f>
        <v>#REF!</v>
      </c>
      <c r="AK24" s="188"/>
      <c r="AL24" s="188"/>
      <c r="AM24" s="188"/>
      <c r="AN24" s="188"/>
      <c r="AO24" s="188"/>
      <c r="AP24" s="188"/>
      <c r="AQ24" s="188"/>
      <c r="AR24" s="188"/>
      <c r="AS24" s="188"/>
      <c r="AT24" s="188"/>
      <c r="AU24" s="188"/>
      <c r="AV24" s="188"/>
      <c r="AW24" s="188"/>
      <c r="AX24" s="188"/>
      <c r="AY24" s="188"/>
      <c r="AZ24" s="292">
        <v>38971</v>
      </c>
      <c r="BA24" s="188"/>
      <c r="BB24" s="188"/>
      <c r="BC24" s="188"/>
      <c r="BD24" s="188"/>
      <c r="BE24" s="188"/>
      <c r="BF24" s="188"/>
      <c r="BG24" s="188"/>
      <c r="BH24" s="188"/>
      <c r="BI24" s="188"/>
      <c r="BJ24" s="188"/>
      <c r="BK24" s="188"/>
      <c r="BL24" s="188">
        <v>88496</v>
      </c>
      <c r="BM24" s="188"/>
      <c r="BN24" s="188"/>
      <c r="BO24" s="293"/>
      <c r="BP24" s="294">
        <v>39988</v>
      </c>
      <c r="BQ24" s="186"/>
      <c r="BR24" s="186"/>
      <c r="BS24" s="186"/>
      <c r="BT24" s="186"/>
      <c r="BU24" s="186"/>
      <c r="BV24" s="186"/>
      <c r="BW24" s="186"/>
      <c r="BX24" s="186"/>
      <c r="BY24" s="186"/>
      <c r="BZ24" s="186"/>
      <c r="CA24" s="186"/>
      <c r="CB24" s="186">
        <v>88496</v>
      </c>
      <c r="CC24" s="186"/>
      <c r="CD24" s="186"/>
      <c r="CE24" s="295"/>
      <c r="CF24" s="296">
        <v>78959</v>
      </c>
      <c r="CG24" s="188"/>
      <c r="CH24" s="188"/>
      <c r="CI24" s="188"/>
      <c r="CJ24" s="188"/>
      <c r="CK24" s="188"/>
      <c r="CL24" s="188"/>
      <c r="CM24" s="188"/>
      <c r="CN24" s="188"/>
      <c r="CO24" s="188"/>
      <c r="CP24" s="188"/>
      <c r="CQ24" s="188"/>
      <c r="CR24" s="188">
        <v>88496</v>
      </c>
      <c r="CS24" s="188"/>
      <c r="CT24" s="188"/>
      <c r="CU24" s="297"/>
      <c r="CV24" s="298"/>
      <c r="CW24" s="299"/>
      <c r="CX24" s="299"/>
      <c r="CY24" s="299"/>
      <c r="CZ24" s="299"/>
      <c r="DA24" s="299"/>
      <c r="DB24" s="299"/>
      <c r="DC24" s="299"/>
      <c r="DD24" s="299"/>
      <c r="DE24" s="299"/>
      <c r="DF24" s="299"/>
      <c r="DG24" s="299"/>
      <c r="DH24" s="299"/>
      <c r="DI24" s="299"/>
      <c r="DJ24" s="299"/>
      <c r="DK24" s="299"/>
      <c r="DL24" s="299"/>
      <c r="DM24" s="299"/>
      <c r="DN24" s="299"/>
      <c r="DO24" s="299"/>
      <c r="DP24" s="299"/>
      <c r="DQ24" s="299"/>
      <c r="DR24" s="299"/>
      <c r="DS24" s="299"/>
      <c r="DT24" s="299"/>
      <c r="DU24" s="299"/>
      <c r="DV24" s="299"/>
      <c r="DW24" s="299"/>
      <c r="DX24" s="299"/>
      <c r="DY24" s="299"/>
      <c r="DZ24" s="299"/>
      <c r="EA24" s="299"/>
      <c r="EB24" s="299"/>
      <c r="EC24" s="299"/>
      <c r="ED24" s="299"/>
      <c r="EE24" s="299"/>
      <c r="EF24" s="299"/>
      <c r="EG24" s="299"/>
      <c r="EH24" s="299"/>
      <c r="EI24" s="299"/>
      <c r="EJ24" s="299"/>
      <c r="EK24" s="299"/>
      <c r="EL24" s="299"/>
      <c r="EM24" s="299"/>
      <c r="EN24" s="299"/>
      <c r="EO24" s="299"/>
      <c r="EP24" s="299"/>
      <c r="EQ24" s="299"/>
      <c r="ER24" s="299"/>
      <c r="ES24" s="296"/>
      <c r="ET24" s="8"/>
    </row>
    <row r="25" spans="1:150" ht="11.9" customHeight="1" x14ac:dyDescent="0.2">
      <c r="A25" s="67"/>
      <c r="B25" s="67"/>
      <c r="C25" s="137" t="str">
        <f>IF($AZ$1="日本語",VLOOKUP(10,Sheet3!$A:$C,2,FALSE),VLOOKUP(10,Sheet3!$A:$C,3,FALSE))</f>
        <v>Operating income</v>
      </c>
      <c r="D25" s="141" t="e">
        <f>ROUNDDOWN(#REF!/1000000,0)</f>
        <v>#REF!</v>
      </c>
      <c r="E25" s="137" t="s">
        <v>279</v>
      </c>
      <c r="F25" s="137" t="s">
        <v>279</v>
      </c>
      <c r="G25" s="137" t="s">
        <v>279</v>
      </c>
      <c r="H25" s="137" t="s">
        <v>279</v>
      </c>
      <c r="I25" s="137" t="s">
        <v>279</v>
      </c>
      <c r="J25" s="137" t="s">
        <v>279</v>
      </c>
      <c r="K25" s="137" t="s">
        <v>279</v>
      </c>
      <c r="L25" s="141" t="s">
        <v>278</v>
      </c>
      <c r="M25" s="141"/>
      <c r="N25" s="141"/>
      <c r="O25" s="141"/>
      <c r="P25" s="141"/>
      <c r="Q25" s="141"/>
      <c r="R25" s="141"/>
      <c r="S25" s="141"/>
      <c r="T25" s="257" t="e">
        <f>AJ25-D25</f>
        <v>#REF!</v>
      </c>
      <c r="U25" s="257"/>
      <c r="V25" s="257"/>
      <c r="W25" s="257"/>
      <c r="X25" s="257"/>
      <c r="Y25" s="257"/>
      <c r="Z25" s="257"/>
      <c r="AA25" s="257"/>
      <c r="AB25" s="257"/>
      <c r="AC25" s="257"/>
      <c r="AD25" s="257"/>
      <c r="AE25" s="257"/>
      <c r="AF25" s="257"/>
      <c r="AG25" s="257"/>
      <c r="AH25" s="257"/>
      <c r="AI25" s="257"/>
      <c r="AJ25" s="261" t="e">
        <f>ROUNDDOWN(#REF!/1000000,0)</f>
        <v>#REF!</v>
      </c>
      <c r="AK25" s="261"/>
      <c r="AL25" s="261"/>
      <c r="AM25" s="261"/>
      <c r="AN25" s="261"/>
      <c r="AO25" s="261"/>
      <c r="AP25" s="261"/>
      <c r="AQ25" s="261"/>
      <c r="AR25" s="261"/>
      <c r="AS25" s="261"/>
      <c r="AT25" s="261"/>
      <c r="AU25" s="261"/>
      <c r="AV25" s="261"/>
      <c r="AW25" s="261"/>
      <c r="AX25" s="261"/>
      <c r="AY25" s="261"/>
      <c r="AZ25" s="282">
        <v>-2113</v>
      </c>
      <c r="BA25" s="261"/>
      <c r="BB25" s="261"/>
      <c r="BC25" s="261"/>
      <c r="BD25" s="261"/>
      <c r="BE25" s="261"/>
      <c r="BF25" s="261"/>
      <c r="BG25" s="261"/>
      <c r="BH25" s="261"/>
      <c r="BI25" s="261"/>
      <c r="BJ25" s="261"/>
      <c r="BK25" s="261"/>
      <c r="BL25" s="261">
        <v>88496</v>
      </c>
      <c r="BM25" s="261"/>
      <c r="BN25" s="261"/>
      <c r="BO25" s="283"/>
      <c r="BP25" s="284">
        <v>-3856</v>
      </c>
      <c r="BQ25" s="257"/>
      <c r="BR25" s="257"/>
      <c r="BS25" s="257"/>
      <c r="BT25" s="257"/>
      <c r="BU25" s="257"/>
      <c r="BV25" s="257"/>
      <c r="BW25" s="257"/>
      <c r="BX25" s="257"/>
      <c r="BY25" s="257"/>
      <c r="BZ25" s="257"/>
      <c r="CA25" s="257"/>
      <c r="CB25" s="257">
        <v>88496</v>
      </c>
      <c r="CC25" s="257"/>
      <c r="CD25" s="257"/>
      <c r="CE25" s="285"/>
      <c r="CF25" s="286">
        <v>-5969</v>
      </c>
      <c r="CG25" s="261"/>
      <c r="CH25" s="261"/>
      <c r="CI25" s="261"/>
      <c r="CJ25" s="261"/>
      <c r="CK25" s="261"/>
      <c r="CL25" s="261"/>
      <c r="CM25" s="261"/>
      <c r="CN25" s="261"/>
      <c r="CO25" s="261"/>
      <c r="CP25" s="261"/>
      <c r="CQ25" s="261"/>
      <c r="CR25" s="261">
        <v>88496</v>
      </c>
      <c r="CS25" s="261"/>
      <c r="CT25" s="261"/>
      <c r="CU25" s="287"/>
      <c r="CV25" s="288"/>
      <c r="CW25" s="289"/>
      <c r="CX25" s="289"/>
      <c r="CY25" s="289"/>
      <c r="CZ25" s="289"/>
      <c r="DA25" s="289"/>
      <c r="DB25" s="289"/>
      <c r="DC25" s="289"/>
      <c r="DD25" s="289"/>
      <c r="DE25" s="289"/>
      <c r="DF25" s="289"/>
      <c r="DG25" s="289"/>
      <c r="DH25" s="289"/>
      <c r="DI25" s="289"/>
      <c r="DJ25" s="289"/>
      <c r="DK25" s="289"/>
      <c r="DL25" s="290"/>
      <c r="DM25" s="290"/>
      <c r="DN25" s="290"/>
      <c r="DO25" s="290"/>
      <c r="DP25" s="290"/>
      <c r="DQ25" s="290"/>
      <c r="DR25" s="290"/>
      <c r="DS25" s="290"/>
      <c r="DT25" s="290"/>
      <c r="DU25" s="290"/>
      <c r="DV25" s="290"/>
      <c r="DW25" s="290"/>
      <c r="DX25" s="290"/>
      <c r="DY25" s="290"/>
      <c r="DZ25" s="290"/>
      <c r="EA25" s="290"/>
      <c r="EB25" s="290"/>
      <c r="EC25" s="290"/>
      <c r="ED25" s="290"/>
      <c r="EE25" s="290"/>
      <c r="EF25" s="290"/>
      <c r="EG25" s="290"/>
      <c r="EH25" s="290"/>
      <c r="EI25" s="290"/>
      <c r="EJ25" s="290"/>
      <c r="EK25" s="290"/>
      <c r="EL25" s="290"/>
      <c r="EM25" s="290"/>
      <c r="EN25" s="290"/>
      <c r="EO25" s="290"/>
      <c r="EP25" s="290"/>
      <c r="EQ25" s="290"/>
      <c r="ER25" s="290"/>
      <c r="ES25" s="291"/>
      <c r="ET25" s="8"/>
    </row>
    <row r="26" spans="1:150" ht="11.9" customHeight="1" x14ac:dyDescent="0.2">
      <c r="A26" s="105"/>
      <c r="B26" s="105"/>
      <c r="C26" s="24" t="str">
        <f>IF($AZ$1="日本語",VLOOKUP(11,Sheet3!$A:$C,2,FALSE),VLOOKUP(11,Sheet3!$A:$C,3,FALSE))</f>
        <v>Operating income margin</v>
      </c>
      <c r="D26" s="140" t="e">
        <f>#REF!</f>
        <v>#REF!</v>
      </c>
      <c r="E26" s="24" t="s">
        <v>273</v>
      </c>
      <c r="F26" s="24" t="s">
        <v>273</v>
      </c>
      <c r="G26" s="24" t="s">
        <v>273</v>
      </c>
      <c r="H26" s="24" t="s">
        <v>273</v>
      </c>
      <c r="I26" s="24" t="s">
        <v>273</v>
      </c>
      <c r="J26" s="24" t="s">
        <v>273</v>
      </c>
      <c r="K26" s="24" t="s">
        <v>273</v>
      </c>
      <c r="L26" s="140" t="s">
        <v>273</v>
      </c>
      <c r="M26" s="140"/>
      <c r="N26" s="140"/>
      <c r="O26" s="140"/>
      <c r="P26" s="140"/>
      <c r="Q26" s="140"/>
      <c r="R26" s="140"/>
      <c r="S26" s="140"/>
      <c r="T26" s="181" t="e">
        <f>T25/T24</f>
        <v>#REF!</v>
      </c>
      <c r="U26" s="181"/>
      <c r="V26" s="181"/>
      <c r="W26" s="181"/>
      <c r="X26" s="181"/>
      <c r="Y26" s="181"/>
      <c r="Z26" s="181"/>
      <c r="AA26" s="181"/>
      <c r="AB26" s="181"/>
      <c r="AC26" s="181"/>
      <c r="AD26" s="181"/>
      <c r="AE26" s="181"/>
      <c r="AF26" s="181"/>
      <c r="AG26" s="181"/>
      <c r="AH26" s="181"/>
      <c r="AI26" s="181"/>
      <c r="AJ26" s="181" t="e">
        <f>#REF!</f>
        <v>#REF!</v>
      </c>
      <c r="AK26" s="181"/>
      <c r="AL26" s="181"/>
      <c r="AM26" s="181"/>
      <c r="AN26" s="181"/>
      <c r="AO26" s="181"/>
      <c r="AP26" s="181"/>
      <c r="AQ26" s="181"/>
      <c r="AR26" s="181"/>
      <c r="AS26" s="181"/>
      <c r="AT26" s="181"/>
      <c r="AU26" s="181"/>
      <c r="AV26" s="181"/>
      <c r="AW26" s="181"/>
      <c r="AX26" s="181"/>
      <c r="AY26" s="181"/>
      <c r="AZ26" s="276">
        <v>-5.4240880447608178E-2</v>
      </c>
      <c r="BA26" s="181"/>
      <c r="BB26" s="181"/>
      <c r="BC26" s="181"/>
      <c r="BD26" s="181"/>
      <c r="BE26" s="181"/>
      <c r="BF26" s="181"/>
      <c r="BG26" s="181"/>
      <c r="BH26" s="181"/>
      <c r="BI26" s="181"/>
      <c r="BJ26" s="181"/>
      <c r="BK26" s="181"/>
      <c r="BL26" s="181">
        <v>88496</v>
      </c>
      <c r="BM26" s="181"/>
      <c r="BN26" s="181"/>
      <c r="BO26" s="277"/>
      <c r="BP26" s="278">
        <v>-9.6428928678603587E-2</v>
      </c>
      <c r="BQ26" s="181"/>
      <c r="BR26" s="181"/>
      <c r="BS26" s="181"/>
      <c r="BT26" s="181"/>
      <c r="BU26" s="181"/>
      <c r="BV26" s="181"/>
      <c r="BW26" s="181"/>
      <c r="BX26" s="181"/>
      <c r="BY26" s="181"/>
      <c r="BZ26" s="181"/>
      <c r="CA26" s="181"/>
      <c r="CB26" s="181">
        <v>88496</v>
      </c>
      <c r="CC26" s="181"/>
      <c r="CD26" s="181"/>
      <c r="CE26" s="277"/>
      <c r="CF26" s="278">
        <v>-7.5596195493863899E-2</v>
      </c>
      <c r="CG26" s="181"/>
      <c r="CH26" s="181"/>
      <c r="CI26" s="181"/>
      <c r="CJ26" s="181"/>
      <c r="CK26" s="181"/>
      <c r="CL26" s="181"/>
      <c r="CM26" s="181"/>
      <c r="CN26" s="181"/>
      <c r="CO26" s="181"/>
      <c r="CP26" s="181"/>
      <c r="CQ26" s="181"/>
      <c r="CR26" s="181">
        <v>88496</v>
      </c>
      <c r="CS26" s="181"/>
      <c r="CT26" s="181"/>
      <c r="CU26" s="279"/>
      <c r="CV26" s="280"/>
      <c r="CW26" s="281"/>
      <c r="CX26" s="281"/>
      <c r="CY26" s="281"/>
      <c r="CZ26" s="281"/>
      <c r="DA26" s="281"/>
      <c r="DB26" s="281"/>
      <c r="DC26" s="281"/>
      <c r="DD26" s="281"/>
      <c r="DE26" s="281"/>
      <c r="DF26" s="281"/>
      <c r="DG26" s="281"/>
      <c r="DH26" s="281"/>
      <c r="DI26" s="281"/>
      <c r="DJ26" s="281"/>
      <c r="DK26" s="281"/>
      <c r="DL26" s="281"/>
      <c r="DM26" s="281"/>
      <c r="DN26" s="281"/>
      <c r="DO26" s="281"/>
      <c r="DP26" s="281"/>
      <c r="DQ26" s="281"/>
      <c r="DR26" s="281"/>
      <c r="DS26" s="281"/>
      <c r="DT26" s="281"/>
      <c r="DU26" s="281"/>
      <c r="DV26" s="281"/>
      <c r="DW26" s="281"/>
      <c r="DX26" s="281"/>
      <c r="DY26" s="281"/>
      <c r="DZ26" s="281"/>
      <c r="EA26" s="281"/>
      <c r="EB26" s="281"/>
      <c r="EC26" s="281"/>
      <c r="ED26" s="281"/>
      <c r="EE26" s="281"/>
      <c r="EF26" s="281"/>
      <c r="EG26" s="281"/>
      <c r="EH26" s="281"/>
      <c r="EI26" s="281"/>
      <c r="EJ26" s="281"/>
      <c r="EK26" s="281"/>
      <c r="EL26" s="281"/>
      <c r="EM26" s="281"/>
      <c r="EN26" s="281"/>
      <c r="EO26" s="281"/>
      <c r="EP26" s="281"/>
      <c r="EQ26" s="281"/>
      <c r="ER26" s="281"/>
      <c r="ES26" s="278"/>
      <c r="ET26" s="8"/>
    </row>
    <row r="27" spans="1:150" ht="11.9" customHeight="1" x14ac:dyDescent="0.2">
      <c r="A27" s="246" t="str">
        <f>IF($AZ$1="日本語",VLOOKUP(212,Sheet3!$A:$C,2,FALSE),VLOOKUP(212,Sheet3!$A:$C,3,FALSE))</f>
        <v>EMEA</v>
      </c>
      <c r="B27" s="246"/>
      <c r="C27" s="137" t="str">
        <f>IF($AZ$1="日本語",VLOOKUP(9,Sheet3!$A:$C,2,FALSE),VLOOKUP(9,Sheet3!$A:$C,3,FALSE))</f>
        <v>Net sales</v>
      </c>
      <c r="D27" s="203">
        <f>ROUNDDOWN('[1]Segment analysis'!$M$11/1000000,0)</f>
        <v>50177</v>
      </c>
      <c r="E27" s="203"/>
      <c r="F27" s="203"/>
      <c r="G27" s="203"/>
      <c r="H27" s="203"/>
      <c r="I27" s="203"/>
      <c r="J27" s="203"/>
      <c r="K27" s="203"/>
      <c r="L27" s="203"/>
      <c r="M27" s="203"/>
      <c r="N27" s="203"/>
      <c r="O27" s="203"/>
      <c r="P27" s="203"/>
      <c r="Q27" s="203"/>
      <c r="R27" s="203"/>
      <c r="S27" s="203"/>
      <c r="T27" s="255">
        <f>AJ27-D27</f>
        <v>56113</v>
      </c>
      <c r="U27" s="205"/>
      <c r="V27" s="205"/>
      <c r="W27" s="205"/>
      <c r="X27" s="205"/>
      <c r="Y27" s="205"/>
      <c r="Z27" s="205"/>
      <c r="AA27" s="205"/>
      <c r="AB27" s="205"/>
      <c r="AC27" s="205"/>
      <c r="AD27" s="205"/>
      <c r="AE27" s="205"/>
      <c r="AF27" s="205"/>
      <c r="AG27" s="205"/>
      <c r="AH27" s="205"/>
      <c r="AI27" s="205"/>
      <c r="AJ27" s="203">
        <f>ROUNDDOWN('[2]Segment analysis'!$M$11/1000000,0)</f>
        <v>106290</v>
      </c>
      <c r="AK27" s="203"/>
      <c r="AL27" s="203"/>
      <c r="AM27" s="203"/>
      <c r="AN27" s="203"/>
      <c r="AO27" s="203"/>
      <c r="AP27" s="203"/>
      <c r="AQ27" s="203"/>
      <c r="AR27" s="203"/>
      <c r="AS27" s="203"/>
      <c r="AT27" s="203"/>
      <c r="AU27" s="203"/>
      <c r="AV27" s="203"/>
      <c r="AW27" s="203"/>
      <c r="AX27" s="203"/>
      <c r="AY27" s="203"/>
      <c r="AZ27" s="232">
        <v>46651</v>
      </c>
      <c r="BA27" s="199"/>
      <c r="BB27" s="199"/>
      <c r="BC27" s="199"/>
      <c r="BD27" s="199"/>
      <c r="BE27" s="199"/>
      <c r="BF27" s="199"/>
      <c r="BG27" s="199"/>
      <c r="BH27" s="199"/>
      <c r="BI27" s="199"/>
      <c r="BJ27" s="199"/>
      <c r="BK27" s="199"/>
      <c r="BL27" s="199">
        <v>88496</v>
      </c>
      <c r="BM27" s="199"/>
      <c r="BN27" s="199"/>
      <c r="BO27" s="200"/>
      <c r="BP27" s="267">
        <v>48954</v>
      </c>
      <c r="BQ27" s="268"/>
      <c r="BR27" s="268"/>
      <c r="BS27" s="268"/>
      <c r="BT27" s="268"/>
      <c r="BU27" s="268"/>
      <c r="BV27" s="268"/>
      <c r="BW27" s="268"/>
      <c r="BX27" s="268"/>
      <c r="BY27" s="268"/>
      <c r="BZ27" s="268"/>
      <c r="CA27" s="268"/>
      <c r="CB27" s="268">
        <v>88496</v>
      </c>
      <c r="CC27" s="268"/>
      <c r="CD27" s="268"/>
      <c r="CE27" s="269"/>
      <c r="CF27" s="198">
        <v>95605</v>
      </c>
      <c r="CG27" s="199"/>
      <c r="CH27" s="199"/>
      <c r="CI27" s="199"/>
      <c r="CJ27" s="199"/>
      <c r="CK27" s="199"/>
      <c r="CL27" s="199"/>
      <c r="CM27" s="199"/>
      <c r="CN27" s="199"/>
      <c r="CO27" s="199"/>
      <c r="CP27" s="199"/>
      <c r="CQ27" s="199"/>
      <c r="CR27" s="199">
        <v>88496</v>
      </c>
      <c r="CS27" s="199"/>
      <c r="CT27" s="199"/>
      <c r="CU27" s="201"/>
      <c r="CV27" s="233"/>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198"/>
      <c r="ET27" s="8"/>
    </row>
    <row r="28" spans="1:150" ht="11.9" customHeight="1" x14ac:dyDescent="0.2">
      <c r="A28" s="20"/>
      <c r="B28" s="20"/>
      <c r="C28" s="23" t="str">
        <f>IF($AZ$1="日本語",VLOOKUP(10,Sheet3!$A:$C,2,FALSE),VLOOKUP(10,Sheet3!$A:$C,3,FALSE))</f>
        <v>Operating income</v>
      </c>
      <c r="D28" s="23" t="s">
        <v>279</v>
      </c>
      <c r="E28" s="138"/>
      <c r="F28" s="138"/>
      <c r="G28" s="138"/>
      <c r="H28" s="138"/>
      <c r="I28" s="138"/>
      <c r="J28" s="138"/>
      <c r="K28" s="138"/>
      <c r="L28" s="138"/>
      <c r="M28" s="138"/>
      <c r="N28" s="138"/>
      <c r="O28" s="138"/>
      <c r="P28" s="138"/>
      <c r="Q28" s="138"/>
      <c r="R28" s="138"/>
      <c r="S28" s="138"/>
      <c r="T28" s="185" t="e">
        <f>AJ28-D28</f>
        <v>#VALUE!</v>
      </c>
      <c r="U28" s="185"/>
      <c r="V28" s="185"/>
      <c r="W28" s="185"/>
      <c r="X28" s="185"/>
      <c r="Y28" s="185"/>
      <c r="Z28" s="185"/>
      <c r="AA28" s="185"/>
      <c r="AB28" s="185"/>
      <c r="AC28" s="185"/>
      <c r="AD28" s="185"/>
      <c r="AE28" s="185"/>
      <c r="AF28" s="185"/>
      <c r="AG28" s="185"/>
      <c r="AH28" s="185"/>
      <c r="AI28" s="185"/>
      <c r="AJ28" s="184">
        <f>ROUNDDOWN('[2]Segment analysis'!$M$21/1000000,0)</f>
        <v>8297</v>
      </c>
      <c r="AK28" s="184"/>
      <c r="AL28" s="184"/>
      <c r="AM28" s="184"/>
      <c r="AN28" s="184"/>
      <c r="AO28" s="184"/>
      <c r="AP28" s="184"/>
      <c r="AQ28" s="184"/>
      <c r="AR28" s="184"/>
      <c r="AS28" s="184"/>
      <c r="AT28" s="184"/>
      <c r="AU28" s="184"/>
      <c r="AV28" s="184"/>
      <c r="AW28" s="184"/>
      <c r="AX28" s="184"/>
      <c r="AY28" s="184"/>
      <c r="AZ28" s="240">
        <v>1046</v>
      </c>
      <c r="BA28" s="184"/>
      <c r="BB28" s="184"/>
      <c r="BC28" s="184"/>
      <c r="BD28" s="184"/>
      <c r="BE28" s="184"/>
      <c r="BF28" s="184"/>
      <c r="BG28" s="184"/>
      <c r="BH28" s="184"/>
      <c r="BI28" s="184"/>
      <c r="BJ28" s="184"/>
      <c r="BK28" s="184"/>
      <c r="BL28" s="184">
        <v>88496</v>
      </c>
      <c r="BM28" s="184"/>
      <c r="BN28" s="184"/>
      <c r="BO28" s="241"/>
      <c r="BP28" s="300">
        <v>1820</v>
      </c>
      <c r="BQ28" s="185"/>
      <c r="BR28" s="185"/>
      <c r="BS28" s="185"/>
      <c r="BT28" s="185"/>
      <c r="BU28" s="185"/>
      <c r="BV28" s="185"/>
      <c r="BW28" s="185"/>
      <c r="BX28" s="185"/>
      <c r="BY28" s="185"/>
      <c r="BZ28" s="185"/>
      <c r="CA28" s="185"/>
      <c r="CB28" s="185">
        <v>88496</v>
      </c>
      <c r="CC28" s="185"/>
      <c r="CD28" s="185"/>
      <c r="CE28" s="301"/>
      <c r="CF28" s="242">
        <v>2866</v>
      </c>
      <c r="CG28" s="184"/>
      <c r="CH28" s="184"/>
      <c r="CI28" s="184"/>
      <c r="CJ28" s="184"/>
      <c r="CK28" s="184"/>
      <c r="CL28" s="184"/>
      <c r="CM28" s="184"/>
      <c r="CN28" s="184"/>
      <c r="CO28" s="184"/>
      <c r="CP28" s="184"/>
      <c r="CQ28" s="184"/>
      <c r="CR28" s="184">
        <v>88496</v>
      </c>
      <c r="CS28" s="184"/>
      <c r="CT28" s="184"/>
      <c r="CU28" s="302"/>
      <c r="CV28" s="264"/>
      <c r="CW28" s="243"/>
      <c r="CX28" s="243"/>
      <c r="CY28" s="243"/>
      <c r="CZ28" s="243"/>
      <c r="DA28" s="243"/>
      <c r="DB28" s="243"/>
      <c r="DC28" s="243"/>
      <c r="DD28" s="243"/>
      <c r="DE28" s="243"/>
      <c r="DF28" s="243"/>
      <c r="DG28" s="243"/>
      <c r="DH28" s="243"/>
      <c r="DI28" s="243"/>
      <c r="DJ28" s="243"/>
      <c r="DK28" s="243"/>
      <c r="DL28" s="243"/>
      <c r="DM28" s="243"/>
      <c r="DN28" s="243"/>
      <c r="DO28" s="243"/>
      <c r="DP28" s="243"/>
      <c r="DQ28" s="243"/>
      <c r="DR28" s="243"/>
      <c r="DS28" s="243"/>
      <c r="DT28" s="243"/>
      <c r="DU28" s="243"/>
      <c r="DV28" s="243"/>
      <c r="DW28" s="243"/>
      <c r="DX28" s="243"/>
      <c r="DY28" s="243"/>
      <c r="DZ28" s="243"/>
      <c r="EA28" s="243"/>
      <c r="EB28" s="243"/>
      <c r="EC28" s="243"/>
      <c r="ED28" s="243"/>
      <c r="EE28" s="243"/>
      <c r="EF28" s="243"/>
      <c r="EG28" s="243"/>
      <c r="EH28" s="243"/>
      <c r="EI28" s="243"/>
      <c r="EJ28" s="243"/>
      <c r="EK28" s="243"/>
      <c r="EL28" s="243"/>
      <c r="EM28" s="243"/>
      <c r="EN28" s="243"/>
      <c r="EO28" s="243"/>
      <c r="EP28" s="243"/>
      <c r="EQ28" s="243"/>
      <c r="ER28" s="243"/>
      <c r="ES28" s="196"/>
      <c r="ET28" s="8"/>
    </row>
    <row r="29" spans="1:150" ht="11.9" customHeight="1" x14ac:dyDescent="0.2">
      <c r="A29" s="104"/>
      <c r="B29" s="104"/>
      <c r="C29" s="154" t="str">
        <f>IF($AZ$1="日本語",VLOOKUP(11,Sheet3!$A:$C,2,FALSE),VLOOKUP(11,Sheet3!$A:$C,3,FALSE))</f>
        <v>Operating income margin</v>
      </c>
      <c r="D29" s="154" t="s">
        <v>279</v>
      </c>
      <c r="E29" s="139"/>
      <c r="F29" s="139"/>
      <c r="G29" s="139"/>
      <c r="H29" s="139"/>
      <c r="I29" s="139"/>
      <c r="J29" s="139"/>
      <c r="K29" s="139"/>
      <c r="L29" s="139"/>
      <c r="M29" s="139"/>
      <c r="N29" s="139"/>
      <c r="O29" s="139"/>
      <c r="P29" s="139"/>
      <c r="Q29" s="139"/>
      <c r="R29" s="139"/>
      <c r="S29" s="139"/>
      <c r="T29" s="183" t="e">
        <f>T28/T27</f>
        <v>#VALUE!</v>
      </c>
      <c r="U29" s="183"/>
      <c r="V29" s="183"/>
      <c r="W29" s="183"/>
      <c r="X29" s="183"/>
      <c r="Y29" s="183"/>
      <c r="Z29" s="183"/>
      <c r="AA29" s="183"/>
      <c r="AB29" s="183"/>
      <c r="AC29" s="183"/>
      <c r="AD29" s="183"/>
      <c r="AE29" s="183"/>
      <c r="AF29" s="183"/>
      <c r="AG29" s="183"/>
      <c r="AH29" s="183"/>
      <c r="AI29" s="183"/>
      <c r="AJ29" s="183">
        <f>'[2]Segment analysis'!$M$44</f>
        <v>7.8E-2</v>
      </c>
      <c r="AK29" s="183"/>
      <c r="AL29" s="183"/>
      <c r="AM29" s="183"/>
      <c r="AN29" s="183"/>
      <c r="AO29" s="183"/>
      <c r="AP29" s="183"/>
      <c r="AQ29" s="183"/>
      <c r="AR29" s="183"/>
      <c r="AS29" s="183"/>
      <c r="AT29" s="183"/>
      <c r="AU29" s="183"/>
      <c r="AV29" s="183"/>
      <c r="AW29" s="183"/>
      <c r="AX29" s="183"/>
      <c r="AY29" s="183"/>
      <c r="AZ29" s="272">
        <v>2.2439356992796877E-2</v>
      </c>
      <c r="BA29" s="183"/>
      <c r="BB29" s="183"/>
      <c r="BC29" s="183"/>
      <c r="BD29" s="183"/>
      <c r="BE29" s="183"/>
      <c r="BF29" s="183"/>
      <c r="BG29" s="183"/>
      <c r="BH29" s="183"/>
      <c r="BI29" s="183"/>
      <c r="BJ29" s="183"/>
      <c r="BK29" s="183"/>
      <c r="BL29" s="183">
        <v>88496</v>
      </c>
      <c r="BM29" s="183"/>
      <c r="BN29" s="183"/>
      <c r="BO29" s="273"/>
      <c r="BP29" s="274">
        <v>3.7177758712260492E-2</v>
      </c>
      <c r="BQ29" s="183"/>
      <c r="BR29" s="183"/>
      <c r="BS29" s="183"/>
      <c r="BT29" s="183"/>
      <c r="BU29" s="183"/>
      <c r="BV29" s="183"/>
      <c r="BW29" s="183"/>
      <c r="BX29" s="183"/>
      <c r="BY29" s="183"/>
      <c r="BZ29" s="183"/>
      <c r="CA29" s="183"/>
      <c r="CB29" s="183">
        <v>88496</v>
      </c>
      <c r="CC29" s="183"/>
      <c r="CD29" s="183"/>
      <c r="CE29" s="273"/>
      <c r="CF29" s="274">
        <v>2.9977511636420689E-2</v>
      </c>
      <c r="CG29" s="183"/>
      <c r="CH29" s="183"/>
      <c r="CI29" s="183"/>
      <c r="CJ29" s="183"/>
      <c r="CK29" s="183"/>
      <c r="CL29" s="183"/>
      <c r="CM29" s="183"/>
      <c r="CN29" s="183"/>
      <c r="CO29" s="183"/>
      <c r="CP29" s="183"/>
      <c r="CQ29" s="183"/>
      <c r="CR29" s="183">
        <v>88496</v>
      </c>
      <c r="CS29" s="183"/>
      <c r="CT29" s="183"/>
      <c r="CU29" s="275"/>
      <c r="CV29" s="237"/>
      <c r="CW29" s="219"/>
      <c r="CX29" s="219"/>
      <c r="CY29" s="219"/>
      <c r="CZ29" s="219"/>
      <c r="DA29" s="219"/>
      <c r="DB29" s="219"/>
      <c r="DC29" s="219"/>
      <c r="DD29" s="219"/>
      <c r="DE29" s="219"/>
      <c r="DF29" s="219"/>
      <c r="DG29" s="219"/>
      <c r="DH29" s="219"/>
      <c r="DI29" s="219"/>
      <c r="DJ29" s="219"/>
      <c r="DK29" s="219"/>
      <c r="DL29" s="219"/>
      <c r="DM29" s="219"/>
      <c r="DN29" s="219"/>
      <c r="DO29" s="219"/>
      <c r="DP29" s="219"/>
      <c r="DQ29" s="219"/>
      <c r="DR29" s="219"/>
      <c r="DS29" s="219"/>
      <c r="DT29" s="219"/>
      <c r="DU29" s="219"/>
      <c r="DV29" s="219"/>
      <c r="DW29" s="219"/>
      <c r="DX29" s="219"/>
      <c r="DY29" s="219"/>
      <c r="DZ29" s="219"/>
      <c r="EA29" s="219"/>
      <c r="EB29" s="219"/>
      <c r="EC29" s="219"/>
      <c r="ED29" s="219"/>
      <c r="EE29" s="219"/>
      <c r="EF29" s="219"/>
      <c r="EG29" s="219"/>
      <c r="EH29" s="219"/>
      <c r="EI29" s="219"/>
      <c r="EJ29" s="219"/>
      <c r="EK29" s="219"/>
      <c r="EL29" s="219"/>
      <c r="EM29" s="219"/>
      <c r="EN29" s="219"/>
      <c r="EO29" s="219"/>
      <c r="EP29" s="219"/>
      <c r="EQ29" s="219"/>
      <c r="ER29" s="219"/>
      <c r="ES29" s="214"/>
      <c r="ET29" s="8"/>
    </row>
    <row r="30" spans="1:150" ht="11.9" customHeight="1" x14ac:dyDescent="0.2">
      <c r="A30" s="245" t="str">
        <f>IF($AZ$1="日本語",VLOOKUP(215,Sheet3!$A:$C,2,FALSE),VLOOKUP(215,Sheet3!$A:$C,3,FALSE))</f>
        <v>Greater China</v>
      </c>
      <c r="B30" s="245"/>
      <c r="C30" s="23" t="str">
        <f>IF($AZ$1="日本語",VLOOKUP(9,Sheet3!$A:$C,2,FALSE),VLOOKUP(9,Sheet3!$A:$C,3,FALSE))</f>
        <v>Net sales</v>
      </c>
      <c r="D30" s="23" t="s">
        <v>279</v>
      </c>
      <c r="E30" s="136"/>
      <c r="F30" s="136"/>
      <c r="G30" s="136"/>
      <c r="H30" s="136"/>
      <c r="I30" s="136"/>
      <c r="J30" s="136"/>
      <c r="K30" s="136"/>
      <c r="L30" s="136"/>
      <c r="M30" s="136"/>
      <c r="N30" s="136"/>
      <c r="O30" s="136"/>
      <c r="P30" s="136"/>
      <c r="Q30" s="136"/>
      <c r="R30" s="136"/>
      <c r="S30" s="136"/>
      <c r="T30" s="182" t="e">
        <f>AJ30-D30</f>
        <v>#VALUE!</v>
      </c>
      <c r="U30" s="256"/>
      <c r="V30" s="256"/>
      <c r="W30" s="256"/>
      <c r="X30" s="256"/>
      <c r="Y30" s="256"/>
      <c r="Z30" s="256"/>
      <c r="AA30" s="256"/>
      <c r="AB30" s="256"/>
      <c r="AC30" s="256"/>
      <c r="AD30" s="256"/>
      <c r="AE30" s="256"/>
      <c r="AF30" s="256"/>
      <c r="AG30" s="256"/>
      <c r="AH30" s="256"/>
      <c r="AI30" s="256"/>
      <c r="AJ30" s="193">
        <f>ROUNDDOWN('[2]Segment analysis'!$Q$706/1000,0)</f>
        <v>33937</v>
      </c>
      <c r="AK30" s="193"/>
      <c r="AL30" s="193"/>
      <c r="AM30" s="193"/>
      <c r="AN30" s="193"/>
      <c r="AO30" s="193"/>
      <c r="AP30" s="193"/>
      <c r="AQ30" s="193"/>
      <c r="AR30" s="193"/>
      <c r="AS30" s="193"/>
      <c r="AT30" s="193"/>
      <c r="AU30" s="193"/>
      <c r="AV30" s="193"/>
      <c r="AW30" s="193"/>
      <c r="AX30" s="193"/>
      <c r="AY30" s="193"/>
      <c r="AZ30" s="292">
        <v>18650</v>
      </c>
      <c r="BA30" s="188"/>
      <c r="BB30" s="188"/>
      <c r="BC30" s="188"/>
      <c r="BD30" s="188"/>
      <c r="BE30" s="188"/>
      <c r="BF30" s="188"/>
      <c r="BG30" s="188"/>
      <c r="BH30" s="188"/>
      <c r="BI30" s="188"/>
      <c r="BJ30" s="188"/>
      <c r="BK30" s="188"/>
      <c r="BL30" s="188">
        <v>88496</v>
      </c>
      <c r="BM30" s="188"/>
      <c r="BN30" s="188"/>
      <c r="BO30" s="293"/>
      <c r="BP30" s="294">
        <v>20798</v>
      </c>
      <c r="BQ30" s="186"/>
      <c r="BR30" s="186"/>
      <c r="BS30" s="186"/>
      <c r="BT30" s="186"/>
      <c r="BU30" s="186"/>
      <c r="BV30" s="186"/>
      <c r="BW30" s="186"/>
      <c r="BX30" s="186"/>
      <c r="BY30" s="186"/>
      <c r="BZ30" s="186"/>
      <c r="CA30" s="186"/>
      <c r="CB30" s="186">
        <v>88496</v>
      </c>
      <c r="CC30" s="186"/>
      <c r="CD30" s="186"/>
      <c r="CE30" s="295"/>
      <c r="CF30" s="296">
        <v>39448</v>
      </c>
      <c r="CG30" s="188"/>
      <c r="CH30" s="188"/>
      <c r="CI30" s="188"/>
      <c r="CJ30" s="188"/>
      <c r="CK30" s="188"/>
      <c r="CL30" s="188"/>
      <c r="CM30" s="188"/>
      <c r="CN30" s="188"/>
      <c r="CO30" s="188"/>
      <c r="CP30" s="188"/>
      <c r="CQ30" s="188"/>
      <c r="CR30" s="188">
        <v>88496</v>
      </c>
      <c r="CS30" s="188"/>
      <c r="CT30" s="188"/>
      <c r="CU30" s="297"/>
      <c r="CV30" s="298"/>
      <c r="CW30" s="299"/>
      <c r="CX30" s="299"/>
      <c r="CY30" s="299"/>
      <c r="CZ30" s="299"/>
      <c r="DA30" s="299"/>
      <c r="DB30" s="299"/>
      <c r="DC30" s="299"/>
      <c r="DD30" s="299"/>
      <c r="DE30" s="299"/>
      <c r="DF30" s="299"/>
      <c r="DG30" s="299"/>
      <c r="DH30" s="299"/>
      <c r="DI30" s="299"/>
      <c r="DJ30" s="299"/>
      <c r="DK30" s="299"/>
      <c r="DL30" s="299"/>
      <c r="DM30" s="299"/>
      <c r="DN30" s="299"/>
      <c r="DO30" s="299"/>
      <c r="DP30" s="299"/>
      <c r="DQ30" s="299"/>
      <c r="DR30" s="299"/>
      <c r="DS30" s="299"/>
      <c r="DT30" s="299"/>
      <c r="DU30" s="299"/>
      <c r="DV30" s="299"/>
      <c r="DW30" s="299"/>
      <c r="DX30" s="299"/>
      <c r="DY30" s="299"/>
      <c r="DZ30" s="299"/>
      <c r="EA30" s="299"/>
      <c r="EB30" s="299"/>
      <c r="EC30" s="299"/>
      <c r="ED30" s="299"/>
      <c r="EE30" s="299"/>
      <c r="EF30" s="299"/>
      <c r="EG30" s="299"/>
      <c r="EH30" s="299"/>
      <c r="EI30" s="299"/>
      <c r="EJ30" s="299"/>
      <c r="EK30" s="299"/>
      <c r="EL30" s="299"/>
      <c r="EM30" s="299"/>
      <c r="EN30" s="299"/>
      <c r="EO30" s="299"/>
      <c r="EP30" s="299"/>
      <c r="EQ30" s="299"/>
      <c r="ER30" s="299"/>
      <c r="ES30" s="296"/>
      <c r="ET30" s="8"/>
    </row>
    <row r="31" spans="1:150" ht="11.9" customHeight="1" x14ac:dyDescent="0.2">
      <c r="A31" s="67"/>
      <c r="B31" s="67"/>
      <c r="C31" s="137" t="str">
        <f>IF($AZ$1="日本語",VLOOKUP(10,Sheet3!$A:$C,2,FALSE),VLOOKUP(10,Sheet3!$A:$C,3,FALSE))</f>
        <v>Operating income</v>
      </c>
      <c r="D31" s="261">
        <f>ROUNDDOWN('[1]Segment analysis'!$Q$715/1000,0)</f>
        <v>4062</v>
      </c>
      <c r="E31" s="261"/>
      <c r="F31" s="261"/>
      <c r="G31" s="261"/>
      <c r="H31" s="261"/>
      <c r="I31" s="261"/>
      <c r="J31" s="261"/>
      <c r="K31" s="261"/>
      <c r="L31" s="261"/>
      <c r="M31" s="261"/>
      <c r="N31" s="261"/>
      <c r="O31" s="261"/>
      <c r="P31" s="261"/>
      <c r="Q31" s="261"/>
      <c r="R31" s="261"/>
      <c r="S31" s="261"/>
      <c r="T31" s="257">
        <f>AJ31-D31</f>
        <v>1533</v>
      </c>
      <c r="U31" s="257"/>
      <c r="V31" s="257"/>
      <c r="W31" s="257"/>
      <c r="X31" s="257"/>
      <c r="Y31" s="257"/>
      <c r="Z31" s="257"/>
      <c r="AA31" s="257"/>
      <c r="AB31" s="257"/>
      <c r="AC31" s="257"/>
      <c r="AD31" s="257"/>
      <c r="AE31" s="257"/>
      <c r="AF31" s="257"/>
      <c r="AG31" s="257"/>
      <c r="AH31" s="257"/>
      <c r="AI31" s="257"/>
      <c r="AJ31" s="261">
        <f>ROUNDDOWN('[2]Segment analysis'!$Q$716/1000,0)</f>
        <v>5595</v>
      </c>
      <c r="AK31" s="261"/>
      <c r="AL31" s="261"/>
      <c r="AM31" s="261"/>
      <c r="AN31" s="261"/>
      <c r="AO31" s="261"/>
      <c r="AP31" s="261"/>
      <c r="AQ31" s="261"/>
      <c r="AR31" s="261"/>
      <c r="AS31" s="261"/>
      <c r="AT31" s="261"/>
      <c r="AU31" s="261"/>
      <c r="AV31" s="261"/>
      <c r="AW31" s="261"/>
      <c r="AX31" s="261"/>
      <c r="AY31" s="261"/>
      <c r="AZ31" s="282">
        <v>3165</v>
      </c>
      <c r="BA31" s="261"/>
      <c r="BB31" s="261"/>
      <c r="BC31" s="261"/>
      <c r="BD31" s="261"/>
      <c r="BE31" s="261"/>
      <c r="BF31" s="261"/>
      <c r="BG31" s="261"/>
      <c r="BH31" s="261"/>
      <c r="BI31" s="261"/>
      <c r="BJ31" s="261"/>
      <c r="BK31" s="261"/>
      <c r="BL31" s="261">
        <v>88496</v>
      </c>
      <c r="BM31" s="261"/>
      <c r="BN31" s="261"/>
      <c r="BO31" s="283"/>
      <c r="BP31" s="284">
        <v>2233</v>
      </c>
      <c r="BQ31" s="257"/>
      <c r="BR31" s="257"/>
      <c r="BS31" s="257"/>
      <c r="BT31" s="257"/>
      <c r="BU31" s="257"/>
      <c r="BV31" s="257"/>
      <c r="BW31" s="257"/>
      <c r="BX31" s="257"/>
      <c r="BY31" s="257"/>
      <c r="BZ31" s="257"/>
      <c r="CA31" s="257"/>
      <c r="CB31" s="257">
        <v>88496</v>
      </c>
      <c r="CC31" s="257"/>
      <c r="CD31" s="257"/>
      <c r="CE31" s="285"/>
      <c r="CF31" s="286">
        <v>5398</v>
      </c>
      <c r="CG31" s="261"/>
      <c r="CH31" s="261"/>
      <c r="CI31" s="261"/>
      <c r="CJ31" s="261"/>
      <c r="CK31" s="261"/>
      <c r="CL31" s="261"/>
      <c r="CM31" s="261"/>
      <c r="CN31" s="261"/>
      <c r="CO31" s="261"/>
      <c r="CP31" s="261"/>
      <c r="CQ31" s="261"/>
      <c r="CR31" s="261">
        <v>88496</v>
      </c>
      <c r="CS31" s="261"/>
      <c r="CT31" s="261"/>
      <c r="CU31" s="287"/>
      <c r="CV31" s="303"/>
      <c r="CW31" s="304"/>
      <c r="CX31" s="304"/>
      <c r="CY31" s="304"/>
      <c r="CZ31" s="304"/>
      <c r="DA31" s="304"/>
      <c r="DB31" s="304"/>
      <c r="DC31" s="304"/>
      <c r="DD31" s="304"/>
      <c r="DE31" s="304"/>
      <c r="DF31" s="304"/>
      <c r="DG31" s="304"/>
      <c r="DH31" s="304"/>
      <c r="DI31" s="304"/>
      <c r="DJ31" s="304"/>
      <c r="DK31" s="304"/>
      <c r="DL31" s="304"/>
      <c r="DM31" s="304"/>
      <c r="DN31" s="304"/>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4"/>
      <c r="EK31" s="304"/>
      <c r="EL31" s="304"/>
      <c r="EM31" s="304"/>
      <c r="EN31" s="304"/>
      <c r="EO31" s="304"/>
      <c r="EP31" s="304"/>
      <c r="EQ31" s="304"/>
      <c r="ER31" s="304"/>
      <c r="ES31" s="305"/>
      <c r="ET31" s="8"/>
    </row>
    <row r="32" spans="1:150" ht="11.9" customHeight="1" x14ac:dyDescent="0.2">
      <c r="A32" s="105"/>
      <c r="B32" s="105"/>
      <c r="C32" s="24" t="str">
        <f>IF($AZ$1="日本語",VLOOKUP(11,Sheet3!$A:$C,2,FALSE),VLOOKUP(11,Sheet3!$A:$C,3,FALSE))</f>
        <v>Operating income margin</v>
      </c>
      <c r="D32" s="181">
        <f>'[1]Segment analysis'!$Q$718</f>
        <v>0.24099999999999999</v>
      </c>
      <c r="E32" s="181"/>
      <c r="F32" s="181"/>
      <c r="G32" s="181"/>
      <c r="H32" s="181"/>
      <c r="I32" s="181"/>
      <c r="J32" s="181"/>
      <c r="K32" s="181"/>
      <c r="L32" s="181"/>
      <c r="M32" s="181"/>
      <c r="N32" s="181"/>
      <c r="O32" s="181"/>
      <c r="P32" s="181"/>
      <c r="Q32" s="181"/>
      <c r="R32" s="181"/>
      <c r="S32" s="181"/>
      <c r="T32" s="181" t="e">
        <f>T31/T30</f>
        <v>#VALUE!</v>
      </c>
      <c r="U32" s="181"/>
      <c r="V32" s="181"/>
      <c r="W32" s="181"/>
      <c r="X32" s="181"/>
      <c r="Y32" s="181"/>
      <c r="Z32" s="181"/>
      <c r="AA32" s="181"/>
      <c r="AB32" s="181"/>
      <c r="AC32" s="181"/>
      <c r="AD32" s="181"/>
      <c r="AE32" s="181"/>
      <c r="AF32" s="181"/>
      <c r="AG32" s="181"/>
      <c r="AH32" s="181"/>
      <c r="AI32" s="181"/>
      <c r="AJ32" s="181">
        <f>'[2]Segment analysis'!$Q$719</f>
        <v>0.16500000000000001</v>
      </c>
      <c r="AK32" s="181"/>
      <c r="AL32" s="181"/>
      <c r="AM32" s="181"/>
      <c r="AN32" s="181"/>
      <c r="AO32" s="181"/>
      <c r="AP32" s="181"/>
      <c r="AQ32" s="181"/>
      <c r="AR32" s="181"/>
      <c r="AS32" s="181"/>
      <c r="AT32" s="181"/>
      <c r="AU32" s="181"/>
      <c r="AV32" s="181"/>
      <c r="AW32" s="181"/>
      <c r="AX32" s="181"/>
      <c r="AY32" s="181"/>
      <c r="AZ32" s="276">
        <v>0.16973984229465863</v>
      </c>
      <c r="BA32" s="181"/>
      <c r="BB32" s="181"/>
      <c r="BC32" s="181"/>
      <c r="BD32" s="181"/>
      <c r="BE32" s="181"/>
      <c r="BF32" s="181"/>
      <c r="BG32" s="181"/>
      <c r="BH32" s="181"/>
      <c r="BI32" s="181"/>
      <c r="BJ32" s="181"/>
      <c r="BK32" s="181"/>
      <c r="BL32" s="181">
        <v>88496</v>
      </c>
      <c r="BM32" s="181"/>
      <c r="BN32" s="181"/>
      <c r="BO32" s="277"/>
      <c r="BP32" s="278">
        <v>0.10736609289354745</v>
      </c>
      <c r="BQ32" s="181"/>
      <c r="BR32" s="181"/>
      <c r="BS32" s="181"/>
      <c r="BT32" s="181"/>
      <c r="BU32" s="181"/>
      <c r="BV32" s="181"/>
      <c r="BW32" s="181"/>
      <c r="BX32" s="181"/>
      <c r="BY32" s="181"/>
      <c r="BZ32" s="181"/>
      <c r="CA32" s="181"/>
      <c r="CB32" s="181">
        <v>88496</v>
      </c>
      <c r="CC32" s="181"/>
      <c r="CD32" s="181"/>
      <c r="CE32" s="277"/>
      <c r="CF32" s="278">
        <v>0.1368383694990874</v>
      </c>
      <c r="CG32" s="181"/>
      <c r="CH32" s="181"/>
      <c r="CI32" s="181"/>
      <c r="CJ32" s="181"/>
      <c r="CK32" s="181"/>
      <c r="CL32" s="181"/>
      <c r="CM32" s="181"/>
      <c r="CN32" s="181"/>
      <c r="CO32" s="181"/>
      <c r="CP32" s="181"/>
      <c r="CQ32" s="181"/>
      <c r="CR32" s="181">
        <v>88496</v>
      </c>
      <c r="CS32" s="181"/>
      <c r="CT32" s="181"/>
      <c r="CU32" s="279"/>
      <c r="CV32" s="280"/>
      <c r="CW32" s="281"/>
      <c r="CX32" s="281"/>
      <c r="CY32" s="281"/>
      <c r="CZ32" s="281"/>
      <c r="DA32" s="281"/>
      <c r="DB32" s="281"/>
      <c r="DC32" s="281"/>
      <c r="DD32" s="281"/>
      <c r="DE32" s="281"/>
      <c r="DF32" s="281"/>
      <c r="DG32" s="281"/>
      <c r="DH32" s="281"/>
      <c r="DI32" s="281"/>
      <c r="DJ32" s="281"/>
      <c r="DK32" s="281"/>
      <c r="DL32" s="281"/>
      <c r="DM32" s="281"/>
      <c r="DN32" s="281"/>
      <c r="DO32" s="281"/>
      <c r="DP32" s="281"/>
      <c r="DQ32" s="281"/>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1"/>
      <c r="EO32" s="281"/>
      <c r="EP32" s="281"/>
      <c r="EQ32" s="281"/>
      <c r="ER32" s="281"/>
      <c r="ES32" s="278"/>
      <c r="ET32" s="8"/>
    </row>
    <row r="33" spans="1:150" ht="11.9" customHeight="1" x14ac:dyDescent="0.2">
      <c r="A33" s="246" t="str">
        <f>IF($AZ$1="日本語",VLOOKUP(217,Sheet3!$A:$C,2,FALSE),VLOOKUP(217,Sheet3!$A:$C,3,FALSE))</f>
        <v xml:space="preserve">Oceania </v>
      </c>
      <c r="B33" s="246"/>
      <c r="C33" s="137" t="str">
        <f>IF($AZ$1="日本語",VLOOKUP(9,Sheet3!$A:$C,2,FALSE),VLOOKUP(9,Sheet3!$A:$C,3,FALSE))</f>
        <v>Net sales</v>
      </c>
      <c r="D33" s="203">
        <f>ROUNDDOWN('[1]Segment analysis'!$Q$488/1000,0)</f>
        <v>10209</v>
      </c>
      <c r="E33" s="203"/>
      <c r="F33" s="203"/>
      <c r="G33" s="203"/>
      <c r="H33" s="203"/>
      <c r="I33" s="203"/>
      <c r="J33" s="203"/>
      <c r="K33" s="203"/>
      <c r="L33" s="203"/>
      <c r="M33" s="203"/>
      <c r="N33" s="203"/>
      <c r="O33" s="203"/>
      <c r="P33" s="203"/>
      <c r="Q33" s="203"/>
      <c r="R33" s="203"/>
      <c r="S33" s="203"/>
      <c r="T33" s="255">
        <f>AJ33-D33</f>
        <v>9851</v>
      </c>
      <c r="U33" s="205"/>
      <c r="V33" s="205"/>
      <c r="W33" s="205"/>
      <c r="X33" s="205"/>
      <c r="Y33" s="205"/>
      <c r="Z33" s="205"/>
      <c r="AA33" s="205"/>
      <c r="AB33" s="205"/>
      <c r="AC33" s="205"/>
      <c r="AD33" s="205"/>
      <c r="AE33" s="205"/>
      <c r="AF33" s="205"/>
      <c r="AG33" s="205"/>
      <c r="AH33" s="205"/>
      <c r="AI33" s="205"/>
      <c r="AJ33" s="203">
        <f>ROUNDDOWN('[2]Segment analysis'!$Q$489/1000,0)</f>
        <v>20060</v>
      </c>
      <c r="AK33" s="203"/>
      <c r="AL33" s="203"/>
      <c r="AM33" s="203"/>
      <c r="AN33" s="203"/>
      <c r="AO33" s="203"/>
      <c r="AP33" s="203"/>
      <c r="AQ33" s="203"/>
      <c r="AR33" s="203"/>
      <c r="AS33" s="203"/>
      <c r="AT33" s="203"/>
      <c r="AU33" s="203"/>
      <c r="AV33" s="203"/>
      <c r="AW33" s="203"/>
      <c r="AX33" s="203"/>
      <c r="AY33" s="203"/>
      <c r="AZ33" s="232">
        <v>8468</v>
      </c>
      <c r="BA33" s="199"/>
      <c r="BB33" s="199"/>
      <c r="BC33" s="199"/>
      <c r="BD33" s="199"/>
      <c r="BE33" s="199"/>
      <c r="BF33" s="199"/>
      <c r="BG33" s="199"/>
      <c r="BH33" s="199"/>
      <c r="BI33" s="199"/>
      <c r="BJ33" s="199"/>
      <c r="BK33" s="199"/>
      <c r="BL33" s="199">
        <v>88496</v>
      </c>
      <c r="BM33" s="199"/>
      <c r="BN33" s="199"/>
      <c r="BO33" s="200"/>
      <c r="BP33" s="267">
        <v>9978</v>
      </c>
      <c r="BQ33" s="268"/>
      <c r="BR33" s="268"/>
      <c r="BS33" s="268"/>
      <c r="BT33" s="268"/>
      <c r="BU33" s="268"/>
      <c r="BV33" s="268"/>
      <c r="BW33" s="268"/>
      <c r="BX33" s="268"/>
      <c r="BY33" s="268"/>
      <c r="BZ33" s="268"/>
      <c r="CA33" s="268"/>
      <c r="CB33" s="268">
        <v>88496</v>
      </c>
      <c r="CC33" s="268"/>
      <c r="CD33" s="268"/>
      <c r="CE33" s="269"/>
      <c r="CF33" s="198">
        <v>18446</v>
      </c>
      <c r="CG33" s="199"/>
      <c r="CH33" s="199"/>
      <c r="CI33" s="199"/>
      <c r="CJ33" s="199"/>
      <c r="CK33" s="199"/>
      <c r="CL33" s="199"/>
      <c r="CM33" s="199"/>
      <c r="CN33" s="199"/>
      <c r="CO33" s="199"/>
      <c r="CP33" s="199"/>
      <c r="CQ33" s="199"/>
      <c r="CR33" s="199">
        <v>88496</v>
      </c>
      <c r="CS33" s="199"/>
      <c r="CT33" s="199"/>
      <c r="CU33" s="201"/>
      <c r="CV33" s="233"/>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c r="DW33" s="234"/>
      <c r="DX33" s="234"/>
      <c r="DY33" s="234"/>
      <c r="DZ33" s="234"/>
      <c r="EA33" s="234"/>
      <c r="EB33" s="234"/>
      <c r="EC33" s="234"/>
      <c r="ED33" s="234"/>
      <c r="EE33" s="234"/>
      <c r="EF33" s="234"/>
      <c r="EG33" s="234"/>
      <c r="EH33" s="234"/>
      <c r="EI33" s="234"/>
      <c r="EJ33" s="234"/>
      <c r="EK33" s="234"/>
      <c r="EL33" s="234"/>
      <c r="EM33" s="234"/>
      <c r="EN33" s="234"/>
      <c r="EO33" s="234"/>
      <c r="EP33" s="234"/>
      <c r="EQ33" s="234"/>
      <c r="ER33" s="234"/>
      <c r="ES33" s="198"/>
      <c r="ET33" s="8"/>
    </row>
    <row r="34" spans="1:150" ht="11.9" customHeight="1" x14ac:dyDescent="0.2">
      <c r="A34" s="20"/>
      <c r="B34" s="20"/>
      <c r="C34" s="23" t="str">
        <f>IF($AZ$1="日本語",VLOOKUP(10,Sheet3!$A:$C,2,FALSE),VLOOKUP(10,Sheet3!$A:$C,3,FALSE))</f>
        <v>Operating income</v>
      </c>
      <c r="D34" s="184">
        <f>ROUNDDOWN('[1]Segment analysis'!$Q$498/1000,0)</f>
        <v>1734</v>
      </c>
      <c r="E34" s="184"/>
      <c r="F34" s="184"/>
      <c r="G34" s="184"/>
      <c r="H34" s="184"/>
      <c r="I34" s="184"/>
      <c r="J34" s="184"/>
      <c r="K34" s="184"/>
      <c r="L34" s="184"/>
      <c r="M34" s="184"/>
      <c r="N34" s="184"/>
      <c r="O34" s="184"/>
      <c r="P34" s="184"/>
      <c r="Q34" s="184"/>
      <c r="R34" s="184"/>
      <c r="S34" s="184"/>
      <c r="T34" s="185">
        <f>AJ34-D34</f>
        <v>1372</v>
      </c>
      <c r="U34" s="185"/>
      <c r="V34" s="185"/>
      <c r="W34" s="185"/>
      <c r="X34" s="185"/>
      <c r="Y34" s="185"/>
      <c r="Z34" s="185"/>
      <c r="AA34" s="185"/>
      <c r="AB34" s="185"/>
      <c r="AC34" s="185"/>
      <c r="AD34" s="185"/>
      <c r="AE34" s="185"/>
      <c r="AF34" s="185"/>
      <c r="AG34" s="185"/>
      <c r="AH34" s="185"/>
      <c r="AI34" s="185"/>
      <c r="AJ34" s="184">
        <f>ROUNDDOWN('[2]Segment analysis'!$Q$499/1000,0)</f>
        <v>3106</v>
      </c>
      <c r="AK34" s="184"/>
      <c r="AL34" s="184"/>
      <c r="AM34" s="184"/>
      <c r="AN34" s="184"/>
      <c r="AO34" s="184"/>
      <c r="AP34" s="184"/>
      <c r="AQ34" s="184"/>
      <c r="AR34" s="184"/>
      <c r="AS34" s="184"/>
      <c r="AT34" s="184"/>
      <c r="AU34" s="184"/>
      <c r="AV34" s="184"/>
      <c r="AW34" s="184"/>
      <c r="AX34" s="184"/>
      <c r="AY34" s="184"/>
      <c r="AZ34" s="240">
        <v>1037</v>
      </c>
      <c r="BA34" s="184"/>
      <c r="BB34" s="184"/>
      <c r="BC34" s="184"/>
      <c r="BD34" s="184"/>
      <c r="BE34" s="184"/>
      <c r="BF34" s="184"/>
      <c r="BG34" s="184"/>
      <c r="BH34" s="184"/>
      <c r="BI34" s="184"/>
      <c r="BJ34" s="184"/>
      <c r="BK34" s="184"/>
      <c r="BL34" s="184">
        <v>88496</v>
      </c>
      <c r="BM34" s="184"/>
      <c r="BN34" s="184"/>
      <c r="BO34" s="241"/>
      <c r="BP34" s="300">
        <v>907</v>
      </c>
      <c r="BQ34" s="185"/>
      <c r="BR34" s="185"/>
      <c r="BS34" s="185"/>
      <c r="BT34" s="185"/>
      <c r="BU34" s="185"/>
      <c r="BV34" s="185"/>
      <c r="BW34" s="185"/>
      <c r="BX34" s="185"/>
      <c r="BY34" s="185"/>
      <c r="BZ34" s="185"/>
      <c r="CA34" s="185"/>
      <c r="CB34" s="185">
        <v>88496</v>
      </c>
      <c r="CC34" s="185"/>
      <c r="CD34" s="185"/>
      <c r="CE34" s="301"/>
      <c r="CF34" s="242">
        <v>1944</v>
      </c>
      <c r="CG34" s="184"/>
      <c r="CH34" s="184"/>
      <c r="CI34" s="184"/>
      <c r="CJ34" s="184"/>
      <c r="CK34" s="184"/>
      <c r="CL34" s="184"/>
      <c r="CM34" s="184"/>
      <c r="CN34" s="184"/>
      <c r="CO34" s="184"/>
      <c r="CP34" s="184"/>
      <c r="CQ34" s="184"/>
      <c r="CR34" s="184">
        <v>88496</v>
      </c>
      <c r="CS34" s="184"/>
      <c r="CT34" s="184"/>
      <c r="CU34" s="302"/>
      <c r="CV34" s="264"/>
      <c r="CW34" s="243"/>
      <c r="CX34" s="243"/>
      <c r="CY34" s="243"/>
      <c r="CZ34" s="243"/>
      <c r="DA34" s="243"/>
      <c r="DB34" s="243"/>
      <c r="DC34" s="243"/>
      <c r="DD34" s="243"/>
      <c r="DE34" s="243"/>
      <c r="DF34" s="243"/>
      <c r="DG34" s="243"/>
      <c r="DH34" s="243"/>
      <c r="DI34" s="243"/>
      <c r="DJ34" s="243"/>
      <c r="DK34" s="243"/>
      <c r="DL34" s="243"/>
      <c r="DM34" s="243"/>
      <c r="DN34" s="243"/>
      <c r="DO34" s="243"/>
      <c r="DP34" s="243"/>
      <c r="DQ34" s="243"/>
      <c r="DR34" s="243"/>
      <c r="DS34" s="243"/>
      <c r="DT34" s="243"/>
      <c r="DU34" s="243"/>
      <c r="DV34" s="243"/>
      <c r="DW34" s="243"/>
      <c r="DX34" s="243"/>
      <c r="DY34" s="243"/>
      <c r="DZ34" s="243"/>
      <c r="EA34" s="243"/>
      <c r="EB34" s="243"/>
      <c r="EC34" s="243"/>
      <c r="ED34" s="243"/>
      <c r="EE34" s="243"/>
      <c r="EF34" s="243"/>
      <c r="EG34" s="243"/>
      <c r="EH34" s="243"/>
      <c r="EI34" s="243"/>
      <c r="EJ34" s="243"/>
      <c r="EK34" s="243"/>
      <c r="EL34" s="243"/>
      <c r="EM34" s="243"/>
      <c r="EN34" s="243"/>
      <c r="EO34" s="243"/>
      <c r="EP34" s="243"/>
      <c r="EQ34" s="243"/>
      <c r="ER34" s="243"/>
      <c r="ES34" s="196"/>
      <c r="ET34" s="8"/>
    </row>
    <row r="35" spans="1:150" ht="11.9" customHeight="1" x14ac:dyDescent="0.2">
      <c r="A35" s="104"/>
      <c r="B35" s="104"/>
      <c r="C35" s="154" t="str">
        <f>IF($AZ$1="日本語",VLOOKUP(11,Sheet3!$A:$C,2,FALSE),VLOOKUP(11,Sheet3!$A:$C,3,FALSE))</f>
        <v>Operating income margin</v>
      </c>
      <c r="D35" s="215">
        <f>'[1]Segment analysis'!$Q$501</f>
        <v>0.17</v>
      </c>
      <c r="E35" s="215"/>
      <c r="F35" s="215"/>
      <c r="G35" s="215"/>
      <c r="H35" s="215"/>
      <c r="I35" s="215"/>
      <c r="J35" s="215"/>
      <c r="K35" s="215"/>
      <c r="L35" s="215"/>
      <c r="M35" s="215"/>
      <c r="N35" s="215"/>
      <c r="O35" s="215"/>
      <c r="P35" s="215"/>
      <c r="Q35" s="215"/>
      <c r="R35" s="215"/>
      <c r="S35" s="215"/>
      <c r="T35" s="215">
        <f>T34/T33</f>
        <v>0.13927520048726016</v>
      </c>
      <c r="U35" s="215"/>
      <c r="V35" s="215"/>
      <c r="W35" s="215"/>
      <c r="X35" s="215"/>
      <c r="Y35" s="215"/>
      <c r="Z35" s="215"/>
      <c r="AA35" s="215"/>
      <c r="AB35" s="215"/>
      <c r="AC35" s="215"/>
      <c r="AD35" s="215"/>
      <c r="AE35" s="215"/>
      <c r="AF35" s="215"/>
      <c r="AG35" s="215"/>
      <c r="AH35" s="215"/>
      <c r="AI35" s="215"/>
      <c r="AJ35" s="215">
        <f>'[2]Segment analysis'!$Q$502</f>
        <v>0.155</v>
      </c>
      <c r="AK35" s="215"/>
      <c r="AL35" s="215"/>
      <c r="AM35" s="215"/>
      <c r="AN35" s="215"/>
      <c r="AO35" s="215"/>
      <c r="AP35" s="215"/>
      <c r="AQ35" s="215"/>
      <c r="AR35" s="215"/>
      <c r="AS35" s="215"/>
      <c r="AT35" s="215"/>
      <c r="AU35" s="215"/>
      <c r="AV35" s="215"/>
      <c r="AW35" s="215"/>
      <c r="AX35" s="215"/>
      <c r="AY35" s="215"/>
      <c r="AZ35" s="272">
        <v>0.12253408566708979</v>
      </c>
      <c r="BA35" s="183"/>
      <c r="BB35" s="183"/>
      <c r="BC35" s="183"/>
      <c r="BD35" s="183"/>
      <c r="BE35" s="183"/>
      <c r="BF35" s="183"/>
      <c r="BG35" s="183"/>
      <c r="BH35" s="183"/>
      <c r="BI35" s="183"/>
      <c r="BJ35" s="183"/>
      <c r="BK35" s="183"/>
      <c r="BL35" s="183">
        <v>88496</v>
      </c>
      <c r="BM35" s="183"/>
      <c r="BN35" s="183"/>
      <c r="BO35" s="273"/>
      <c r="BP35" s="274">
        <v>9.0899979955902988E-2</v>
      </c>
      <c r="BQ35" s="183"/>
      <c r="BR35" s="183"/>
      <c r="BS35" s="183"/>
      <c r="BT35" s="183"/>
      <c r="BU35" s="183"/>
      <c r="BV35" s="183"/>
      <c r="BW35" s="183"/>
      <c r="BX35" s="183"/>
      <c r="BY35" s="183"/>
      <c r="BZ35" s="183"/>
      <c r="CA35" s="183"/>
      <c r="CB35" s="183">
        <v>88496</v>
      </c>
      <c r="CC35" s="183"/>
      <c r="CD35" s="183"/>
      <c r="CE35" s="273"/>
      <c r="CF35" s="274">
        <v>0.10538870215764935</v>
      </c>
      <c r="CG35" s="183"/>
      <c r="CH35" s="183"/>
      <c r="CI35" s="183"/>
      <c r="CJ35" s="183"/>
      <c r="CK35" s="183"/>
      <c r="CL35" s="183"/>
      <c r="CM35" s="183"/>
      <c r="CN35" s="183"/>
      <c r="CO35" s="183"/>
      <c r="CP35" s="183"/>
      <c r="CQ35" s="183"/>
      <c r="CR35" s="183">
        <v>88496</v>
      </c>
      <c r="CS35" s="183"/>
      <c r="CT35" s="183"/>
      <c r="CU35" s="275"/>
      <c r="CV35" s="237"/>
      <c r="CW35" s="219"/>
      <c r="CX35" s="219"/>
      <c r="CY35" s="219"/>
      <c r="CZ35" s="219"/>
      <c r="DA35" s="219"/>
      <c r="DB35" s="219"/>
      <c r="DC35" s="219"/>
      <c r="DD35" s="219"/>
      <c r="DE35" s="219"/>
      <c r="DF35" s="219"/>
      <c r="DG35" s="219"/>
      <c r="DH35" s="219"/>
      <c r="DI35" s="219"/>
      <c r="DJ35" s="219"/>
      <c r="DK35" s="219"/>
      <c r="DL35" s="219"/>
      <c r="DM35" s="219"/>
      <c r="DN35" s="219"/>
      <c r="DO35" s="219"/>
      <c r="DP35" s="219"/>
      <c r="DQ35" s="219"/>
      <c r="DR35" s="219"/>
      <c r="DS35" s="219"/>
      <c r="DT35" s="219"/>
      <c r="DU35" s="219"/>
      <c r="DV35" s="219"/>
      <c r="DW35" s="219"/>
      <c r="DX35" s="219"/>
      <c r="DY35" s="219"/>
      <c r="DZ35" s="219"/>
      <c r="EA35" s="219"/>
      <c r="EB35" s="219"/>
      <c r="EC35" s="219"/>
      <c r="ED35" s="219"/>
      <c r="EE35" s="219"/>
      <c r="EF35" s="219"/>
      <c r="EG35" s="219"/>
      <c r="EH35" s="219"/>
      <c r="EI35" s="219"/>
      <c r="EJ35" s="219"/>
      <c r="EK35" s="219"/>
      <c r="EL35" s="219"/>
      <c r="EM35" s="219"/>
      <c r="EN35" s="219"/>
      <c r="EO35" s="219"/>
      <c r="EP35" s="219"/>
      <c r="EQ35" s="219"/>
      <c r="ER35" s="219"/>
      <c r="ES35" s="214"/>
      <c r="ET35" s="8"/>
    </row>
    <row r="36" spans="1:150" ht="11.9" customHeight="1" x14ac:dyDescent="0.2">
      <c r="A36" s="245" t="str">
        <f>IF($AZ$1="日本語",VLOOKUP(218,Sheet3!$A:$C,2,FALSE),VLOOKUP(218,Sheet3!$A:$C,3,FALSE))</f>
        <v>Southeast and South Asia</v>
      </c>
      <c r="B36" s="245"/>
      <c r="C36" s="23" t="str">
        <f>IF($AZ$1="日本語",VLOOKUP(9,Sheet3!$A:$C,2,FALSE),VLOOKUP(9,Sheet3!$A:$C,3,FALSE))</f>
        <v>Net sales</v>
      </c>
      <c r="D36" s="23" t="s">
        <v>273</v>
      </c>
      <c r="E36" s="23" t="s">
        <v>273</v>
      </c>
      <c r="F36" s="23" t="s">
        <v>273</v>
      </c>
      <c r="G36" s="23" t="s">
        <v>273</v>
      </c>
      <c r="H36" s="142"/>
      <c r="I36" s="142"/>
      <c r="J36" s="142"/>
      <c r="K36" s="142"/>
      <c r="L36" s="142"/>
      <c r="M36" s="142"/>
      <c r="N36" s="142"/>
      <c r="O36" s="142"/>
      <c r="P36" s="142"/>
      <c r="Q36" s="142"/>
      <c r="R36" s="142"/>
      <c r="S36" s="142"/>
      <c r="T36" s="186" t="e">
        <f>AJ36-D36</f>
        <v>#VALUE!</v>
      </c>
      <c r="U36" s="187"/>
      <c r="V36" s="187"/>
      <c r="W36" s="187"/>
      <c r="X36" s="187"/>
      <c r="Y36" s="187"/>
      <c r="Z36" s="187"/>
      <c r="AA36" s="187"/>
      <c r="AB36" s="187"/>
      <c r="AC36" s="187"/>
      <c r="AD36" s="187"/>
      <c r="AE36" s="187"/>
      <c r="AF36" s="187"/>
      <c r="AG36" s="187"/>
      <c r="AH36" s="187"/>
      <c r="AI36" s="187"/>
      <c r="AJ36" s="188">
        <f>ROUNDDOWN('[2]Segment analysis'!$Q$520/1000,0)</f>
        <v>7593</v>
      </c>
      <c r="AK36" s="188"/>
      <c r="AL36" s="188"/>
      <c r="AM36" s="188"/>
      <c r="AN36" s="188"/>
      <c r="AO36" s="188"/>
      <c r="AP36" s="188"/>
      <c r="AQ36" s="188"/>
      <c r="AR36" s="188"/>
      <c r="AS36" s="188"/>
      <c r="AT36" s="188"/>
      <c r="AU36" s="188"/>
      <c r="AV36" s="188"/>
      <c r="AW36" s="188"/>
      <c r="AX36" s="188"/>
      <c r="AY36" s="188"/>
      <c r="AZ36" s="292">
        <v>5552</v>
      </c>
      <c r="BA36" s="188"/>
      <c r="BB36" s="188"/>
      <c r="BC36" s="188"/>
      <c r="BD36" s="188"/>
      <c r="BE36" s="188"/>
      <c r="BF36" s="188"/>
      <c r="BG36" s="188"/>
      <c r="BH36" s="188"/>
      <c r="BI36" s="188"/>
      <c r="BJ36" s="188"/>
      <c r="BK36" s="188"/>
      <c r="BL36" s="188">
        <v>88496</v>
      </c>
      <c r="BM36" s="188"/>
      <c r="BN36" s="188"/>
      <c r="BO36" s="293"/>
      <c r="BP36" s="294">
        <v>5752</v>
      </c>
      <c r="BQ36" s="186"/>
      <c r="BR36" s="186"/>
      <c r="BS36" s="186"/>
      <c r="BT36" s="186"/>
      <c r="BU36" s="186"/>
      <c r="BV36" s="186"/>
      <c r="BW36" s="186"/>
      <c r="BX36" s="186"/>
      <c r="BY36" s="186"/>
      <c r="BZ36" s="186"/>
      <c r="CA36" s="186"/>
      <c r="CB36" s="186">
        <v>88496</v>
      </c>
      <c r="CC36" s="186"/>
      <c r="CD36" s="186"/>
      <c r="CE36" s="295"/>
      <c r="CF36" s="296">
        <v>11304</v>
      </c>
      <c r="CG36" s="188"/>
      <c r="CH36" s="188"/>
      <c r="CI36" s="188"/>
      <c r="CJ36" s="188"/>
      <c r="CK36" s="188"/>
      <c r="CL36" s="188"/>
      <c r="CM36" s="188"/>
      <c r="CN36" s="188"/>
      <c r="CO36" s="188"/>
      <c r="CP36" s="188"/>
      <c r="CQ36" s="188"/>
      <c r="CR36" s="188">
        <v>88496</v>
      </c>
      <c r="CS36" s="188"/>
      <c r="CT36" s="188"/>
      <c r="CU36" s="297"/>
      <c r="CV36" s="298"/>
      <c r="CW36" s="299"/>
      <c r="CX36" s="299"/>
      <c r="CY36" s="299"/>
      <c r="CZ36" s="299"/>
      <c r="DA36" s="299"/>
      <c r="DB36" s="299"/>
      <c r="DC36" s="299"/>
      <c r="DD36" s="299"/>
      <c r="DE36" s="299"/>
      <c r="DF36" s="299"/>
      <c r="DG36" s="299"/>
      <c r="DH36" s="299"/>
      <c r="DI36" s="299"/>
      <c r="DJ36" s="299"/>
      <c r="DK36" s="299"/>
      <c r="DL36" s="299"/>
      <c r="DM36" s="299"/>
      <c r="DN36" s="299"/>
      <c r="DO36" s="299"/>
      <c r="DP36" s="299"/>
      <c r="DQ36" s="299"/>
      <c r="DR36" s="299"/>
      <c r="DS36" s="299"/>
      <c r="DT36" s="299"/>
      <c r="DU36" s="299"/>
      <c r="DV36" s="299"/>
      <c r="DW36" s="299"/>
      <c r="DX36" s="299"/>
      <c r="DY36" s="299"/>
      <c r="DZ36" s="299"/>
      <c r="EA36" s="299"/>
      <c r="EB36" s="299"/>
      <c r="EC36" s="299"/>
      <c r="ED36" s="299"/>
      <c r="EE36" s="299"/>
      <c r="EF36" s="299"/>
      <c r="EG36" s="299"/>
      <c r="EH36" s="299"/>
      <c r="EI36" s="299"/>
      <c r="EJ36" s="299"/>
      <c r="EK36" s="299"/>
      <c r="EL36" s="299"/>
      <c r="EM36" s="299"/>
      <c r="EN36" s="299"/>
      <c r="EO36" s="299"/>
      <c r="EP36" s="299"/>
      <c r="EQ36" s="299"/>
      <c r="ER36" s="299"/>
      <c r="ES36" s="296"/>
      <c r="ET36" s="8"/>
    </row>
    <row r="37" spans="1:150" ht="11.9" customHeight="1" x14ac:dyDescent="0.2">
      <c r="A37" s="67"/>
      <c r="B37" s="67"/>
      <c r="C37" s="137" t="str">
        <f>IF($AZ$1="日本語",VLOOKUP(10,Sheet3!$A:$C,2,FALSE),VLOOKUP(10,Sheet3!$A:$C,3,FALSE))</f>
        <v>Operating income</v>
      </c>
      <c r="D37" s="137" t="s">
        <v>279</v>
      </c>
      <c r="E37" s="137" t="s">
        <v>279</v>
      </c>
      <c r="F37" s="137" t="s">
        <v>279</v>
      </c>
      <c r="G37" s="137" t="s">
        <v>279</v>
      </c>
      <c r="H37" s="161"/>
      <c r="I37" s="161"/>
      <c r="J37" s="161"/>
      <c r="K37" s="161"/>
      <c r="L37" s="161"/>
      <c r="M37" s="161"/>
      <c r="N37" s="161"/>
      <c r="O37" s="161"/>
      <c r="P37" s="161"/>
      <c r="Q37" s="161"/>
      <c r="R37" s="161"/>
      <c r="S37" s="161"/>
      <c r="T37" s="257" t="e">
        <f>AJ37-D37</f>
        <v>#VALUE!</v>
      </c>
      <c r="U37" s="257"/>
      <c r="V37" s="257"/>
      <c r="W37" s="257"/>
      <c r="X37" s="257"/>
      <c r="Y37" s="257"/>
      <c r="Z37" s="257"/>
      <c r="AA37" s="257"/>
      <c r="AB37" s="257"/>
      <c r="AC37" s="257"/>
      <c r="AD37" s="257"/>
      <c r="AE37" s="257"/>
      <c r="AF37" s="257"/>
      <c r="AG37" s="257"/>
      <c r="AH37" s="257"/>
      <c r="AI37" s="257"/>
      <c r="AJ37" s="261">
        <f>ROUNDDOWN('[2]Segment analysis'!$Q$530/1000,0)</f>
        <v>950</v>
      </c>
      <c r="AK37" s="261"/>
      <c r="AL37" s="261"/>
      <c r="AM37" s="261"/>
      <c r="AN37" s="261"/>
      <c r="AO37" s="261"/>
      <c r="AP37" s="261"/>
      <c r="AQ37" s="261"/>
      <c r="AR37" s="261"/>
      <c r="AS37" s="261"/>
      <c r="AT37" s="261"/>
      <c r="AU37" s="261"/>
      <c r="AV37" s="261"/>
      <c r="AW37" s="261"/>
      <c r="AX37" s="261"/>
      <c r="AY37" s="261"/>
      <c r="AZ37" s="282">
        <v>551</v>
      </c>
      <c r="BA37" s="261"/>
      <c r="BB37" s="261"/>
      <c r="BC37" s="261"/>
      <c r="BD37" s="261"/>
      <c r="BE37" s="261"/>
      <c r="BF37" s="261"/>
      <c r="BG37" s="261"/>
      <c r="BH37" s="261"/>
      <c r="BI37" s="261"/>
      <c r="BJ37" s="261"/>
      <c r="BK37" s="261"/>
      <c r="BL37" s="261">
        <v>88496</v>
      </c>
      <c r="BM37" s="261"/>
      <c r="BN37" s="261"/>
      <c r="BO37" s="283"/>
      <c r="BP37" s="284">
        <v>238</v>
      </c>
      <c r="BQ37" s="257"/>
      <c r="BR37" s="257"/>
      <c r="BS37" s="257"/>
      <c r="BT37" s="257"/>
      <c r="BU37" s="257"/>
      <c r="BV37" s="257"/>
      <c r="BW37" s="257"/>
      <c r="BX37" s="257"/>
      <c r="BY37" s="257"/>
      <c r="BZ37" s="257"/>
      <c r="CA37" s="257"/>
      <c r="CB37" s="257">
        <v>88496</v>
      </c>
      <c r="CC37" s="257"/>
      <c r="CD37" s="257"/>
      <c r="CE37" s="285"/>
      <c r="CF37" s="286">
        <v>789</v>
      </c>
      <c r="CG37" s="261"/>
      <c r="CH37" s="261"/>
      <c r="CI37" s="261"/>
      <c r="CJ37" s="261"/>
      <c r="CK37" s="261"/>
      <c r="CL37" s="261"/>
      <c r="CM37" s="261"/>
      <c r="CN37" s="261"/>
      <c r="CO37" s="261"/>
      <c r="CP37" s="261"/>
      <c r="CQ37" s="261"/>
      <c r="CR37" s="261">
        <v>88496</v>
      </c>
      <c r="CS37" s="261"/>
      <c r="CT37" s="261"/>
      <c r="CU37" s="287"/>
      <c r="CV37" s="303"/>
      <c r="CW37" s="304"/>
      <c r="CX37" s="304"/>
      <c r="CY37" s="304"/>
      <c r="CZ37" s="304"/>
      <c r="DA37" s="304"/>
      <c r="DB37" s="304"/>
      <c r="DC37" s="304"/>
      <c r="DD37" s="304"/>
      <c r="DE37" s="304"/>
      <c r="DF37" s="304"/>
      <c r="DG37" s="304"/>
      <c r="DH37" s="304"/>
      <c r="DI37" s="304"/>
      <c r="DJ37" s="304"/>
      <c r="DK37" s="304"/>
      <c r="DL37" s="304"/>
      <c r="DM37" s="304"/>
      <c r="DN37" s="304"/>
      <c r="DO37" s="304"/>
      <c r="DP37" s="304"/>
      <c r="DQ37" s="304"/>
      <c r="DR37" s="304"/>
      <c r="DS37" s="304"/>
      <c r="DT37" s="304"/>
      <c r="DU37" s="304"/>
      <c r="DV37" s="304"/>
      <c r="DW37" s="304"/>
      <c r="DX37" s="304"/>
      <c r="DY37" s="304"/>
      <c r="DZ37" s="304"/>
      <c r="EA37" s="304"/>
      <c r="EB37" s="304"/>
      <c r="EC37" s="304"/>
      <c r="ED37" s="304"/>
      <c r="EE37" s="304"/>
      <c r="EF37" s="304"/>
      <c r="EG37" s="304"/>
      <c r="EH37" s="304"/>
      <c r="EI37" s="304"/>
      <c r="EJ37" s="304"/>
      <c r="EK37" s="304"/>
      <c r="EL37" s="304"/>
      <c r="EM37" s="304"/>
      <c r="EN37" s="304"/>
      <c r="EO37" s="304"/>
      <c r="EP37" s="304"/>
      <c r="EQ37" s="304"/>
      <c r="ER37" s="304"/>
      <c r="ES37" s="305"/>
      <c r="ET37" s="8"/>
    </row>
    <row r="38" spans="1:150" ht="11.9" customHeight="1" x14ac:dyDescent="0.2">
      <c r="A38" s="105"/>
      <c r="B38" s="105"/>
      <c r="C38" s="24" t="str">
        <f>IF($AZ$1="日本語",VLOOKUP(11,Sheet3!$A:$C,2,FALSE),VLOOKUP(11,Sheet3!$A:$C,3,FALSE))</f>
        <v>Operating income margin</v>
      </c>
      <c r="D38" s="24" t="s">
        <v>273</v>
      </c>
      <c r="E38" s="24" t="s">
        <v>273</v>
      </c>
      <c r="F38" s="24" t="s">
        <v>273</v>
      </c>
      <c r="G38" s="24" t="s">
        <v>273</v>
      </c>
      <c r="H38" s="162"/>
      <c r="I38" s="162"/>
      <c r="J38" s="162"/>
      <c r="K38" s="162"/>
      <c r="L38" s="162"/>
      <c r="M38" s="162"/>
      <c r="N38" s="162"/>
      <c r="O38" s="162"/>
      <c r="P38" s="162"/>
      <c r="Q38" s="162"/>
      <c r="R38" s="162"/>
      <c r="S38" s="162"/>
      <c r="T38" s="181" t="e">
        <f>T37/T36</f>
        <v>#VALUE!</v>
      </c>
      <c r="U38" s="181"/>
      <c r="V38" s="181"/>
      <c r="W38" s="181"/>
      <c r="X38" s="181"/>
      <c r="Y38" s="181"/>
      <c r="Z38" s="181"/>
      <c r="AA38" s="181"/>
      <c r="AB38" s="181"/>
      <c r="AC38" s="181"/>
      <c r="AD38" s="181"/>
      <c r="AE38" s="181"/>
      <c r="AF38" s="181"/>
      <c r="AG38" s="181"/>
      <c r="AH38" s="181"/>
      <c r="AI38" s="181"/>
      <c r="AJ38" s="181">
        <f>'[2]Segment analysis'!$Q$533</f>
        <v>0.125</v>
      </c>
      <c r="AK38" s="181"/>
      <c r="AL38" s="181"/>
      <c r="AM38" s="181"/>
      <c r="AN38" s="181"/>
      <c r="AO38" s="181"/>
      <c r="AP38" s="181"/>
      <c r="AQ38" s="181"/>
      <c r="AR38" s="181"/>
      <c r="AS38" s="181"/>
      <c r="AT38" s="181"/>
      <c r="AU38" s="181"/>
      <c r="AV38" s="181"/>
      <c r="AW38" s="181"/>
      <c r="AX38" s="181"/>
      <c r="AY38" s="181"/>
      <c r="AZ38" s="276">
        <v>9.9371093506302674E-2</v>
      </c>
      <c r="BA38" s="181"/>
      <c r="BB38" s="181"/>
      <c r="BC38" s="181"/>
      <c r="BD38" s="181"/>
      <c r="BE38" s="181"/>
      <c r="BF38" s="181"/>
      <c r="BG38" s="181"/>
      <c r="BH38" s="181"/>
      <c r="BI38" s="181"/>
      <c r="BJ38" s="181"/>
      <c r="BK38" s="181"/>
      <c r="BL38" s="181">
        <v>88496</v>
      </c>
      <c r="BM38" s="181"/>
      <c r="BN38" s="181"/>
      <c r="BO38" s="277"/>
      <c r="BP38" s="278">
        <v>4.1376912378303196E-2</v>
      </c>
      <c r="BQ38" s="181"/>
      <c r="BR38" s="181"/>
      <c r="BS38" s="181"/>
      <c r="BT38" s="181"/>
      <c r="BU38" s="181"/>
      <c r="BV38" s="181"/>
      <c r="BW38" s="181"/>
      <c r="BX38" s="181"/>
      <c r="BY38" s="181"/>
      <c r="BZ38" s="181"/>
      <c r="CA38" s="181"/>
      <c r="CB38" s="181">
        <v>88496</v>
      </c>
      <c r="CC38" s="181"/>
      <c r="CD38" s="181"/>
      <c r="CE38" s="277"/>
      <c r="CF38" s="278">
        <v>6.9798301486199574E-2</v>
      </c>
      <c r="CG38" s="181"/>
      <c r="CH38" s="181"/>
      <c r="CI38" s="181"/>
      <c r="CJ38" s="181"/>
      <c r="CK38" s="181"/>
      <c r="CL38" s="181"/>
      <c r="CM38" s="181"/>
      <c r="CN38" s="181"/>
      <c r="CO38" s="181"/>
      <c r="CP38" s="181"/>
      <c r="CQ38" s="181"/>
      <c r="CR38" s="181">
        <v>88496</v>
      </c>
      <c r="CS38" s="181"/>
      <c r="CT38" s="181"/>
      <c r="CU38" s="279"/>
      <c r="CV38" s="280"/>
      <c r="CW38" s="281"/>
      <c r="CX38" s="281"/>
      <c r="CY38" s="281"/>
      <c r="CZ38" s="281"/>
      <c r="DA38" s="281"/>
      <c r="DB38" s="281"/>
      <c r="DC38" s="281"/>
      <c r="DD38" s="281"/>
      <c r="DE38" s="281"/>
      <c r="DF38" s="281"/>
      <c r="DG38" s="281"/>
      <c r="DH38" s="281"/>
      <c r="DI38" s="281"/>
      <c r="DJ38" s="281"/>
      <c r="DK38" s="281"/>
      <c r="DL38" s="281"/>
      <c r="DM38" s="281"/>
      <c r="DN38" s="281"/>
      <c r="DO38" s="281"/>
      <c r="DP38" s="281"/>
      <c r="DQ38" s="281"/>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1"/>
      <c r="EO38" s="281"/>
      <c r="EP38" s="281"/>
      <c r="EQ38" s="281"/>
      <c r="ER38" s="281"/>
      <c r="ES38" s="278"/>
      <c r="ET38" s="8"/>
    </row>
    <row r="39" spans="1:150" ht="11.9" customHeight="1" x14ac:dyDescent="0.2">
      <c r="A39" s="246" t="str">
        <f>IF($AZ$1="日本語",VLOOKUP(273,Sheet3!$A:$C,2,FALSE),VLOOKUP(273,Sheet3!$A:$C,3,FALSE))</f>
        <v>Others</v>
      </c>
      <c r="B39" s="246"/>
      <c r="C39" s="137" t="str">
        <f>IF($AZ$1="日本語",VLOOKUP(9,Sheet3!$A:$C,2,FALSE),VLOOKUP(9,Sheet3!$A:$C,3,FALSE))</f>
        <v>Net sales</v>
      </c>
      <c r="D39" s="203">
        <f>ROUNDDOWN('[1]Segment analysis'!$Y$11/1000000,0)</f>
        <v>3807</v>
      </c>
      <c r="E39" s="203"/>
      <c r="F39" s="203"/>
      <c r="G39" s="203"/>
      <c r="H39" s="203"/>
      <c r="I39" s="203"/>
      <c r="J39" s="203"/>
      <c r="K39" s="203"/>
      <c r="L39" s="203"/>
      <c r="M39" s="203"/>
      <c r="N39" s="203"/>
      <c r="O39" s="203"/>
      <c r="P39" s="203"/>
      <c r="Q39" s="203"/>
      <c r="R39" s="203"/>
      <c r="S39" s="203"/>
      <c r="T39" s="255">
        <f>AJ39-D39</f>
        <v>5431</v>
      </c>
      <c r="U39" s="205"/>
      <c r="V39" s="205"/>
      <c r="W39" s="205"/>
      <c r="X39" s="205"/>
      <c r="Y39" s="205"/>
      <c r="Z39" s="205"/>
      <c r="AA39" s="205"/>
      <c r="AB39" s="205"/>
      <c r="AC39" s="205"/>
      <c r="AD39" s="205"/>
      <c r="AE39" s="205"/>
      <c r="AF39" s="205"/>
      <c r="AG39" s="205"/>
      <c r="AH39" s="205"/>
      <c r="AI39" s="205"/>
      <c r="AJ39" s="203">
        <f>ROUNDDOWN('[2]Segment analysis'!$Y$11/1000000,0)</f>
        <v>9238</v>
      </c>
      <c r="AK39" s="203"/>
      <c r="AL39" s="203"/>
      <c r="AM39" s="203"/>
      <c r="AN39" s="203"/>
      <c r="AO39" s="203"/>
      <c r="AP39" s="203"/>
      <c r="AQ39" s="203"/>
      <c r="AR39" s="203"/>
      <c r="AS39" s="203"/>
      <c r="AT39" s="203"/>
      <c r="AU39" s="203"/>
      <c r="AV39" s="203"/>
      <c r="AW39" s="203"/>
      <c r="AX39" s="203"/>
      <c r="AY39" s="203"/>
      <c r="AZ39" s="232">
        <v>18398</v>
      </c>
      <c r="BA39" s="199"/>
      <c r="BB39" s="199"/>
      <c r="BC39" s="199"/>
      <c r="BD39" s="199"/>
      <c r="BE39" s="199"/>
      <c r="BF39" s="199"/>
      <c r="BG39" s="199"/>
      <c r="BH39" s="199"/>
      <c r="BI39" s="199"/>
      <c r="BJ39" s="199"/>
      <c r="BK39" s="199"/>
      <c r="BL39" s="199">
        <v>88496</v>
      </c>
      <c r="BM39" s="199"/>
      <c r="BN39" s="199"/>
      <c r="BO39" s="200"/>
      <c r="BP39" s="267">
        <v>17908</v>
      </c>
      <c r="BQ39" s="268"/>
      <c r="BR39" s="268"/>
      <c r="BS39" s="268"/>
      <c r="BT39" s="268"/>
      <c r="BU39" s="268"/>
      <c r="BV39" s="268"/>
      <c r="BW39" s="268"/>
      <c r="BX39" s="268"/>
      <c r="BY39" s="268"/>
      <c r="BZ39" s="268"/>
      <c r="CA39" s="268"/>
      <c r="CB39" s="268">
        <v>88496</v>
      </c>
      <c r="CC39" s="268"/>
      <c r="CD39" s="268"/>
      <c r="CE39" s="269"/>
      <c r="CF39" s="198">
        <v>36306</v>
      </c>
      <c r="CG39" s="199"/>
      <c r="CH39" s="199"/>
      <c r="CI39" s="199"/>
      <c r="CJ39" s="199"/>
      <c r="CK39" s="199"/>
      <c r="CL39" s="199"/>
      <c r="CM39" s="199"/>
      <c r="CN39" s="199"/>
      <c r="CO39" s="199"/>
      <c r="CP39" s="199"/>
      <c r="CQ39" s="199"/>
      <c r="CR39" s="199">
        <v>88496</v>
      </c>
      <c r="CS39" s="199"/>
      <c r="CT39" s="199"/>
      <c r="CU39" s="201"/>
      <c r="CV39" s="233"/>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c r="EO39" s="234"/>
      <c r="EP39" s="234"/>
      <c r="EQ39" s="234"/>
      <c r="ER39" s="234"/>
      <c r="ES39" s="198"/>
      <c r="ET39" s="8"/>
    </row>
    <row r="40" spans="1:150" ht="11.9" customHeight="1" x14ac:dyDescent="0.2">
      <c r="A40" s="20"/>
      <c r="B40" s="20"/>
      <c r="C40" s="23" t="str">
        <f>IF($AZ$1="日本語",VLOOKUP(10,Sheet3!$A:$C,2,FALSE),VLOOKUP(10,Sheet3!$A:$C,3,FALSE))</f>
        <v>Operating income</v>
      </c>
      <c r="D40" s="184">
        <f>ROUNDDOWN('[1]Segment analysis'!$Y$21/1000000,0)</f>
        <v>-430</v>
      </c>
      <c r="E40" s="184"/>
      <c r="F40" s="184"/>
      <c r="G40" s="184"/>
      <c r="H40" s="184"/>
      <c r="I40" s="184"/>
      <c r="J40" s="184"/>
      <c r="K40" s="184"/>
      <c r="L40" s="184"/>
      <c r="M40" s="184"/>
      <c r="N40" s="184"/>
      <c r="O40" s="184"/>
      <c r="P40" s="184"/>
      <c r="Q40" s="184"/>
      <c r="R40" s="184"/>
      <c r="S40" s="184"/>
      <c r="T40" s="185">
        <f>AJ40-D40</f>
        <v>177</v>
      </c>
      <c r="U40" s="185"/>
      <c r="V40" s="185"/>
      <c r="W40" s="185"/>
      <c r="X40" s="185"/>
      <c r="Y40" s="185"/>
      <c r="Z40" s="185"/>
      <c r="AA40" s="185"/>
      <c r="AB40" s="185"/>
      <c r="AC40" s="185"/>
      <c r="AD40" s="185"/>
      <c r="AE40" s="185"/>
      <c r="AF40" s="185"/>
      <c r="AG40" s="185"/>
      <c r="AH40" s="185"/>
      <c r="AI40" s="185"/>
      <c r="AJ40" s="184">
        <f>ROUNDDOWN('[2]Segment analysis'!$Y$21/1000000,0)</f>
        <v>-253</v>
      </c>
      <c r="AK40" s="184"/>
      <c r="AL40" s="184"/>
      <c r="AM40" s="184"/>
      <c r="AN40" s="184"/>
      <c r="AO40" s="184"/>
      <c r="AP40" s="184"/>
      <c r="AQ40" s="184"/>
      <c r="AR40" s="184"/>
      <c r="AS40" s="184"/>
      <c r="AT40" s="184"/>
      <c r="AU40" s="184"/>
      <c r="AV40" s="184"/>
      <c r="AW40" s="184"/>
      <c r="AX40" s="184"/>
      <c r="AY40" s="184"/>
      <c r="AZ40" s="240">
        <v>779</v>
      </c>
      <c r="BA40" s="184"/>
      <c r="BB40" s="184"/>
      <c r="BC40" s="184"/>
      <c r="BD40" s="184"/>
      <c r="BE40" s="184"/>
      <c r="BF40" s="184"/>
      <c r="BG40" s="184"/>
      <c r="BH40" s="184"/>
      <c r="BI40" s="184"/>
      <c r="BJ40" s="184"/>
      <c r="BK40" s="184"/>
      <c r="BL40" s="184">
        <v>88496</v>
      </c>
      <c r="BM40" s="184"/>
      <c r="BN40" s="184"/>
      <c r="BO40" s="241"/>
      <c r="BP40" s="300">
        <v>31</v>
      </c>
      <c r="BQ40" s="185"/>
      <c r="BR40" s="185"/>
      <c r="BS40" s="185"/>
      <c r="BT40" s="185"/>
      <c r="BU40" s="185"/>
      <c r="BV40" s="185"/>
      <c r="BW40" s="185"/>
      <c r="BX40" s="185"/>
      <c r="BY40" s="185"/>
      <c r="BZ40" s="185"/>
      <c r="CA40" s="185"/>
      <c r="CB40" s="185">
        <v>88496</v>
      </c>
      <c r="CC40" s="185"/>
      <c r="CD40" s="185"/>
      <c r="CE40" s="301"/>
      <c r="CF40" s="242">
        <v>810</v>
      </c>
      <c r="CG40" s="184"/>
      <c r="CH40" s="184"/>
      <c r="CI40" s="184"/>
      <c r="CJ40" s="184"/>
      <c r="CK40" s="184"/>
      <c r="CL40" s="184"/>
      <c r="CM40" s="184"/>
      <c r="CN40" s="184"/>
      <c r="CO40" s="184"/>
      <c r="CP40" s="184"/>
      <c r="CQ40" s="184"/>
      <c r="CR40" s="184">
        <v>88496</v>
      </c>
      <c r="CS40" s="184"/>
      <c r="CT40" s="184"/>
      <c r="CU40" s="302"/>
      <c r="CV40" s="264"/>
      <c r="CW40" s="243"/>
      <c r="CX40" s="243"/>
      <c r="CY40" s="243"/>
      <c r="CZ40" s="243"/>
      <c r="DA40" s="243"/>
      <c r="DB40" s="243"/>
      <c r="DC40" s="243"/>
      <c r="DD40" s="243"/>
      <c r="DE40" s="243"/>
      <c r="DF40" s="243"/>
      <c r="DG40" s="243"/>
      <c r="DH40" s="243"/>
      <c r="DI40" s="243"/>
      <c r="DJ40" s="243"/>
      <c r="DK40" s="243"/>
      <c r="DL40" s="243"/>
      <c r="DM40" s="243"/>
      <c r="DN40" s="243"/>
      <c r="DO40" s="243"/>
      <c r="DP40" s="243"/>
      <c r="DQ40" s="243"/>
      <c r="DR40" s="243"/>
      <c r="DS40" s="243"/>
      <c r="DT40" s="243"/>
      <c r="DU40" s="243"/>
      <c r="DV40" s="243"/>
      <c r="DW40" s="243"/>
      <c r="DX40" s="243"/>
      <c r="DY40" s="243"/>
      <c r="DZ40" s="243"/>
      <c r="EA40" s="243"/>
      <c r="EB40" s="243"/>
      <c r="EC40" s="243"/>
      <c r="ED40" s="243"/>
      <c r="EE40" s="243"/>
      <c r="EF40" s="243"/>
      <c r="EG40" s="243"/>
      <c r="EH40" s="243"/>
      <c r="EI40" s="243"/>
      <c r="EJ40" s="243"/>
      <c r="EK40" s="243"/>
      <c r="EL40" s="243"/>
      <c r="EM40" s="243"/>
      <c r="EN40" s="243"/>
      <c r="EO40" s="243"/>
      <c r="EP40" s="243"/>
      <c r="EQ40" s="243"/>
      <c r="ER40" s="243"/>
      <c r="ES40" s="196"/>
      <c r="ET40" s="8"/>
    </row>
    <row r="41" spans="1:150" ht="11.9" customHeight="1" x14ac:dyDescent="0.2">
      <c r="A41" s="104"/>
      <c r="B41" s="104"/>
      <c r="C41" s="154" t="str">
        <f>IF($AZ$1="日本語",VLOOKUP(11,Sheet3!$A:$C,2,FALSE),VLOOKUP(11,Sheet3!$A:$C,3,FALSE))</f>
        <v>Operating income margin</v>
      </c>
      <c r="D41" s="183">
        <f>'[1]Segment analysis'!$Y$44</f>
        <v>-0.113</v>
      </c>
      <c r="E41" s="183"/>
      <c r="F41" s="183"/>
      <c r="G41" s="183"/>
      <c r="H41" s="183"/>
      <c r="I41" s="183"/>
      <c r="J41" s="183"/>
      <c r="K41" s="183"/>
      <c r="L41" s="183"/>
      <c r="M41" s="183"/>
      <c r="N41" s="183"/>
      <c r="O41" s="183"/>
      <c r="P41" s="183"/>
      <c r="Q41" s="183"/>
      <c r="R41" s="183"/>
      <c r="S41" s="183"/>
      <c r="T41" s="183">
        <f>T40/T39</f>
        <v>3.2590683115448355E-2</v>
      </c>
      <c r="U41" s="183"/>
      <c r="V41" s="183"/>
      <c r="W41" s="183"/>
      <c r="X41" s="183"/>
      <c r="Y41" s="183"/>
      <c r="Z41" s="183"/>
      <c r="AA41" s="183"/>
      <c r="AB41" s="183"/>
      <c r="AC41" s="183"/>
      <c r="AD41" s="183"/>
      <c r="AE41" s="183"/>
      <c r="AF41" s="183"/>
      <c r="AG41" s="183"/>
      <c r="AH41" s="183"/>
      <c r="AI41" s="183"/>
      <c r="AJ41" s="183">
        <f>'[2]Segment analysis'!$Y$44</f>
        <v>-2.7E-2</v>
      </c>
      <c r="AK41" s="183"/>
      <c r="AL41" s="183"/>
      <c r="AM41" s="183"/>
      <c r="AN41" s="183"/>
      <c r="AO41" s="183"/>
      <c r="AP41" s="183"/>
      <c r="AQ41" s="183"/>
      <c r="AR41" s="183"/>
      <c r="AS41" s="183"/>
      <c r="AT41" s="183"/>
      <c r="AU41" s="183"/>
      <c r="AV41" s="183"/>
      <c r="AW41" s="183"/>
      <c r="AX41" s="183"/>
      <c r="AY41" s="183"/>
      <c r="AZ41" s="272">
        <v>4.2378107599067585E-2</v>
      </c>
      <c r="BA41" s="183"/>
      <c r="BB41" s="183"/>
      <c r="BC41" s="183"/>
      <c r="BD41" s="183"/>
      <c r="BE41" s="183"/>
      <c r="BF41" s="183"/>
      <c r="BG41" s="183"/>
      <c r="BH41" s="183"/>
      <c r="BI41" s="183"/>
      <c r="BJ41" s="183"/>
      <c r="BK41" s="183"/>
      <c r="BL41" s="183">
        <v>88496</v>
      </c>
      <c r="BM41" s="183"/>
      <c r="BN41" s="183"/>
      <c r="BO41" s="273"/>
      <c r="BP41" s="274">
        <v>1.7310699128880948E-3</v>
      </c>
      <c r="BQ41" s="183"/>
      <c r="BR41" s="183"/>
      <c r="BS41" s="183"/>
      <c r="BT41" s="183"/>
      <c r="BU41" s="183"/>
      <c r="BV41" s="183"/>
      <c r="BW41" s="183"/>
      <c r="BX41" s="183"/>
      <c r="BY41" s="183"/>
      <c r="BZ41" s="183"/>
      <c r="CA41" s="183"/>
      <c r="CB41" s="183">
        <v>88496</v>
      </c>
      <c r="CC41" s="183"/>
      <c r="CD41" s="183"/>
      <c r="CE41" s="273"/>
      <c r="CF41" s="274">
        <v>2.2310361923648984E-2</v>
      </c>
      <c r="CG41" s="183"/>
      <c r="CH41" s="183"/>
      <c r="CI41" s="183"/>
      <c r="CJ41" s="183"/>
      <c r="CK41" s="183"/>
      <c r="CL41" s="183"/>
      <c r="CM41" s="183"/>
      <c r="CN41" s="183"/>
      <c r="CO41" s="183"/>
      <c r="CP41" s="183"/>
      <c r="CQ41" s="183"/>
      <c r="CR41" s="183">
        <v>88496</v>
      </c>
      <c r="CS41" s="183"/>
      <c r="CT41" s="183"/>
      <c r="CU41" s="275"/>
      <c r="CV41" s="307"/>
      <c r="CW41" s="308"/>
      <c r="CX41" s="308"/>
      <c r="CY41" s="308"/>
      <c r="CZ41" s="308"/>
      <c r="DA41" s="308"/>
      <c r="DB41" s="308"/>
      <c r="DC41" s="308"/>
      <c r="DD41" s="308"/>
      <c r="DE41" s="308"/>
      <c r="DF41" s="308"/>
      <c r="DG41" s="308"/>
      <c r="DH41" s="308"/>
      <c r="DI41" s="308"/>
      <c r="DJ41" s="308"/>
      <c r="DK41" s="308"/>
      <c r="DL41" s="308"/>
      <c r="DM41" s="308"/>
      <c r="DN41" s="308"/>
      <c r="DO41" s="308"/>
      <c r="DP41" s="308"/>
      <c r="DQ41" s="308"/>
      <c r="DR41" s="308"/>
      <c r="DS41" s="308"/>
      <c r="DT41" s="308"/>
      <c r="DU41" s="308"/>
      <c r="DV41" s="308"/>
      <c r="DW41" s="308"/>
      <c r="DX41" s="308"/>
      <c r="DY41" s="308"/>
      <c r="DZ41" s="308"/>
      <c r="EA41" s="308"/>
      <c r="EB41" s="308"/>
      <c r="EC41" s="308"/>
      <c r="ED41" s="308"/>
      <c r="EE41" s="308"/>
      <c r="EF41" s="308"/>
      <c r="EG41" s="308"/>
      <c r="EH41" s="308"/>
      <c r="EI41" s="308"/>
      <c r="EJ41" s="308"/>
      <c r="EK41" s="308"/>
      <c r="EL41" s="308"/>
      <c r="EM41" s="308"/>
      <c r="EN41" s="308"/>
      <c r="EO41" s="308"/>
      <c r="EP41" s="308"/>
      <c r="EQ41" s="308"/>
      <c r="ER41" s="308"/>
      <c r="ES41" s="274"/>
      <c r="ET41" s="8"/>
    </row>
    <row r="42" spans="1:150" ht="9.75" customHeight="1" x14ac:dyDescent="0.2">
      <c r="A42" s="103"/>
      <c r="B42" s="152"/>
      <c r="C42" s="155"/>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row>
    <row r="43" spans="1:150" ht="11.9" customHeight="1" x14ac:dyDescent="0.2">
      <c r="A43" s="260" t="str">
        <f>IF($AZ$1="日本語",VLOOKUP(271,Sheet3!$A:$C,2,FALSE),VLOOKUP(271,Sheet3!$A:$C,3,FALSE))</f>
        <v>Unit: 100 millions of YEN</v>
      </c>
      <c r="B43" s="260"/>
      <c r="C43" s="260"/>
      <c r="D43" s="309" t="e">
        <f>IF($AZ$1="日本語",VLOOKUP(1,Sheet3!$E:$G,2,FALSE),VLOOKUP(1,Sheet3!$E:$G,3,FALSE))</f>
        <v>#N/A</v>
      </c>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220" t="str">
        <f>IF($AZ$1="日本語",VLOOKUP(2,Sheet3!$E:$G,2,FALSE),VLOOKUP(2,Sheet3!$E:$G,3,FALSE))</f>
        <v>FY19</v>
      </c>
      <c r="BA43" s="221"/>
      <c r="BB43" s="221"/>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BY43" s="221"/>
      <c r="BZ43" s="221"/>
      <c r="CA43" s="221"/>
      <c r="CB43" s="221"/>
      <c r="CC43" s="221"/>
      <c r="CD43" s="221"/>
      <c r="CE43" s="221"/>
      <c r="CF43" s="221"/>
      <c r="CG43" s="221"/>
      <c r="CH43" s="221"/>
      <c r="CI43" s="221"/>
      <c r="CJ43" s="221"/>
      <c r="CK43" s="221"/>
      <c r="CL43" s="221"/>
      <c r="CM43" s="221"/>
      <c r="CN43" s="221"/>
      <c r="CO43" s="221"/>
      <c r="CP43" s="221"/>
      <c r="CQ43" s="221"/>
      <c r="CR43" s="221"/>
      <c r="CS43" s="221"/>
      <c r="CT43" s="221"/>
      <c r="CU43" s="259"/>
      <c r="CV43" s="220" t="str">
        <f>IF($AZ$1="日本語",VLOOKUP(3,Sheet3!$E:$G,2,FALSE),VLOOKUP(3,Sheet3!$E:$G,3,FALSE))</f>
        <v>FY20</v>
      </c>
      <c r="CW43" s="221"/>
      <c r="CX43" s="221"/>
      <c r="CY43" s="221"/>
      <c r="CZ43" s="221"/>
      <c r="DA43" s="221"/>
      <c r="DB43" s="221"/>
      <c r="DC43" s="221"/>
      <c r="DD43" s="221"/>
      <c r="DE43" s="221"/>
      <c r="DF43" s="221"/>
      <c r="DG43" s="221"/>
      <c r="DH43" s="221"/>
      <c r="DI43" s="221"/>
      <c r="DJ43" s="221"/>
      <c r="DK43" s="221"/>
      <c r="DL43" s="221"/>
      <c r="DM43" s="221"/>
      <c r="DN43" s="221"/>
      <c r="DO43" s="221"/>
      <c r="DP43" s="221"/>
      <c r="DQ43" s="221"/>
      <c r="DR43" s="221"/>
      <c r="DS43" s="221"/>
      <c r="DT43" s="221"/>
      <c r="DU43" s="221"/>
      <c r="DV43" s="221"/>
      <c r="DW43" s="221"/>
      <c r="DX43" s="221"/>
      <c r="DY43" s="221"/>
      <c r="DZ43" s="221"/>
      <c r="EA43" s="221"/>
      <c r="EB43" s="221"/>
      <c r="EC43" s="221"/>
      <c r="ED43" s="221"/>
      <c r="EE43" s="221"/>
      <c r="EF43" s="221"/>
      <c r="EG43" s="221"/>
      <c r="EH43" s="221"/>
      <c r="EI43" s="221"/>
      <c r="EJ43" s="221"/>
      <c r="EK43" s="221"/>
      <c r="EL43" s="221"/>
      <c r="EM43" s="221"/>
      <c r="EN43" s="221"/>
      <c r="EO43" s="221"/>
      <c r="EP43" s="221"/>
      <c r="EQ43" s="221"/>
      <c r="ER43" s="221"/>
      <c r="ES43" s="222"/>
      <c r="ET43" s="8"/>
    </row>
    <row r="44" spans="1:150" ht="11.9" customHeight="1" x14ac:dyDescent="0.2">
      <c r="A44" s="211"/>
      <c r="B44" s="211"/>
      <c r="C44" s="211"/>
      <c r="D44" s="260" t="s">
        <v>2</v>
      </c>
      <c r="E44" s="260"/>
      <c r="F44" s="260"/>
      <c r="G44" s="260"/>
      <c r="H44" s="260"/>
      <c r="I44" s="260"/>
      <c r="J44" s="260"/>
      <c r="K44" s="260"/>
      <c r="L44" s="260"/>
      <c r="M44" s="260"/>
      <c r="N44" s="260"/>
      <c r="O44" s="260"/>
      <c r="P44" s="260" t="s">
        <v>3</v>
      </c>
      <c r="Q44" s="260"/>
      <c r="R44" s="260"/>
      <c r="S44" s="260"/>
      <c r="T44" s="260"/>
      <c r="U44" s="260"/>
      <c r="V44" s="260"/>
      <c r="W44" s="260"/>
      <c r="X44" s="260"/>
      <c r="Y44" s="260"/>
      <c r="Z44" s="260"/>
      <c r="AA44" s="260"/>
      <c r="AB44" s="260" t="s">
        <v>4</v>
      </c>
      <c r="AC44" s="260"/>
      <c r="AD44" s="260"/>
      <c r="AE44" s="260"/>
      <c r="AF44" s="260"/>
      <c r="AG44" s="260"/>
      <c r="AH44" s="260"/>
      <c r="AI44" s="260"/>
      <c r="AJ44" s="260"/>
      <c r="AK44" s="260"/>
      <c r="AL44" s="260"/>
      <c r="AM44" s="260"/>
      <c r="AN44" s="260" t="s">
        <v>5</v>
      </c>
      <c r="AO44" s="260"/>
      <c r="AP44" s="260"/>
      <c r="AQ44" s="260"/>
      <c r="AR44" s="260"/>
      <c r="AS44" s="260"/>
      <c r="AT44" s="260"/>
      <c r="AU44" s="260"/>
      <c r="AV44" s="260"/>
      <c r="AW44" s="260"/>
      <c r="AX44" s="260"/>
      <c r="AY44" s="260"/>
      <c r="AZ44" s="231" t="s">
        <v>2</v>
      </c>
      <c r="BA44" s="230"/>
      <c r="BB44" s="230"/>
      <c r="BC44" s="230"/>
      <c r="BD44" s="230"/>
      <c r="BE44" s="230"/>
      <c r="BF44" s="230"/>
      <c r="BG44" s="230"/>
      <c r="BH44" s="230"/>
      <c r="BI44" s="230"/>
      <c r="BJ44" s="230"/>
      <c r="BK44" s="230"/>
      <c r="BL44" s="230" t="s">
        <v>3</v>
      </c>
      <c r="BM44" s="230"/>
      <c r="BN44" s="230"/>
      <c r="BO44" s="230"/>
      <c r="BP44" s="230"/>
      <c r="BQ44" s="230"/>
      <c r="BR44" s="230"/>
      <c r="BS44" s="230"/>
      <c r="BT44" s="230"/>
      <c r="BU44" s="230"/>
      <c r="BV44" s="230"/>
      <c r="BW44" s="230"/>
      <c r="BX44" s="230" t="s">
        <v>4</v>
      </c>
      <c r="BY44" s="230"/>
      <c r="BZ44" s="230"/>
      <c r="CA44" s="230"/>
      <c r="CB44" s="230"/>
      <c r="CC44" s="230"/>
      <c r="CD44" s="230"/>
      <c r="CE44" s="230"/>
      <c r="CF44" s="230"/>
      <c r="CG44" s="230"/>
      <c r="CH44" s="230"/>
      <c r="CI44" s="230"/>
      <c r="CJ44" s="230" t="s">
        <v>5</v>
      </c>
      <c r="CK44" s="230"/>
      <c r="CL44" s="230"/>
      <c r="CM44" s="230"/>
      <c r="CN44" s="230"/>
      <c r="CO44" s="230"/>
      <c r="CP44" s="230"/>
      <c r="CQ44" s="230"/>
      <c r="CR44" s="230"/>
      <c r="CS44" s="230"/>
      <c r="CT44" s="230"/>
      <c r="CU44" s="306"/>
      <c r="CV44" s="231" t="s">
        <v>2</v>
      </c>
      <c r="CW44" s="230"/>
      <c r="CX44" s="230"/>
      <c r="CY44" s="230"/>
      <c r="CZ44" s="230"/>
      <c r="DA44" s="230"/>
      <c r="DB44" s="230"/>
      <c r="DC44" s="230"/>
      <c r="DD44" s="230"/>
      <c r="DE44" s="230"/>
      <c r="DF44" s="230"/>
      <c r="DG44" s="230"/>
      <c r="DH44" s="230" t="s">
        <v>3</v>
      </c>
      <c r="DI44" s="230"/>
      <c r="DJ44" s="230"/>
      <c r="DK44" s="230"/>
      <c r="DL44" s="230"/>
      <c r="DM44" s="230"/>
      <c r="DN44" s="230"/>
      <c r="DO44" s="230"/>
      <c r="DP44" s="230"/>
      <c r="DQ44" s="230"/>
      <c r="DR44" s="230"/>
      <c r="DS44" s="230"/>
      <c r="DT44" s="230" t="s">
        <v>4</v>
      </c>
      <c r="DU44" s="230"/>
      <c r="DV44" s="230"/>
      <c r="DW44" s="230"/>
      <c r="DX44" s="230"/>
      <c r="DY44" s="230"/>
      <c r="DZ44" s="230"/>
      <c r="EA44" s="230"/>
      <c r="EB44" s="230"/>
      <c r="EC44" s="230"/>
      <c r="ED44" s="230"/>
      <c r="EE44" s="230"/>
      <c r="EF44" s="230" t="s">
        <v>5</v>
      </c>
      <c r="EG44" s="230"/>
      <c r="EH44" s="230"/>
      <c r="EI44" s="230"/>
      <c r="EJ44" s="230"/>
      <c r="EK44" s="230"/>
      <c r="EL44" s="230"/>
      <c r="EM44" s="230"/>
      <c r="EN44" s="230"/>
      <c r="EO44" s="230"/>
      <c r="EP44" s="230"/>
      <c r="EQ44" s="230"/>
      <c r="ER44" s="230"/>
      <c r="ES44" s="210"/>
      <c r="ET44" s="8"/>
    </row>
    <row r="45" spans="1:150" ht="11.9" customHeight="1" x14ac:dyDescent="0.2">
      <c r="A45" s="246" t="str">
        <f>IF($AZ$1="日本語",VLOOKUP(209,Sheet3!$A:$C,2,FALSE),VLOOKUP(209,Sheet3!$A:$C,3,FALSE))</f>
        <v xml:space="preserve">Japan </v>
      </c>
      <c r="B45" s="246"/>
      <c r="C45" s="137" t="str">
        <f>IF($AZ$1="日本語",VLOOKUP(9,Sheet3!$A:$C,2,FALSE),VLOOKUP(9,Sheet3!$A:$C,3,FALSE))</f>
        <v>Net sales</v>
      </c>
      <c r="D45" s="203">
        <f>ROUNDDOWN('[3]Segment analysis'!$E$11/1000000,0)</f>
        <v>35396</v>
      </c>
      <c r="E45" s="203"/>
      <c r="F45" s="203"/>
      <c r="G45" s="203"/>
      <c r="H45" s="203"/>
      <c r="I45" s="203"/>
      <c r="J45" s="203"/>
      <c r="K45" s="203"/>
      <c r="L45" s="203"/>
      <c r="M45" s="203"/>
      <c r="N45" s="203"/>
      <c r="O45" s="203"/>
      <c r="P45" s="203">
        <f>ROUNDDOWN('[1]Segment analysis (３ヶ月情報)'!$E$11/1000000,0)</f>
        <v>28477</v>
      </c>
      <c r="Q45" s="203"/>
      <c r="R45" s="203"/>
      <c r="S45" s="203"/>
      <c r="T45" s="203"/>
      <c r="U45" s="203"/>
      <c r="V45" s="203"/>
      <c r="W45" s="203"/>
      <c r="X45" s="203"/>
      <c r="Y45" s="203"/>
      <c r="Z45" s="203"/>
      <c r="AA45" s="203"/>
      <c r="AB45" s="203">
        <f>ROUNDDOWN('[4]Segment analysis (３ヶ月情報)'!$E$11/1000000,0)</f>
        <v>28488</v>
      </c>
      <c r="AC45" s="203"/>
      <c r="AD45" s="203"/>
      <c r="AE45" s="203"/>
      <c r="AF45" s="203"/>
      <c r="AG45" s="203"/>
      <c r="AH45" s="203"/>
      <c r="AI45" s="203"/>
      <c r="AJ45" s="203"/>
      <c r="AK45" s="203"/>
      <c r="AL45" s="203"/>
      <c r="AM45" s="203"/>
      <c r="AN45" s="203">
        <f>ROUNDDOWN('[2]Segment analysis (３ヶ月情報)'!$E$11/1000000,0)</f>
        <v>27099</v>
      </c>
      <c r="AO45" s="203"/>
      <c r="AP45" s="203"/>
      <c r="AQ45" s="203"/>
      <c r="AR45" s="203"/>
      <c r="AS45" s="203"/>
      <c r="AT45" s="203"/>
      <c r="AU45" s="203"/>
      <c r="AV45" s="203"/>
      <c r="AW45" s="203"/>
      <c r="AX45" s="203"/>
      <c r="AY45" s="203"/>
      <c r="AZ45" s="232">
        <v>33073</v>
      </c>
      <c r="BA45" s="199"/>
      <c r="BB45" s="199"/>
      <c r="BC45" s="199"/>
      <c r="BD45" s="199"/>
      <c r="BE45" s="199"/>
      <c r="BF45" s="199"/>
      <c r="BG45" s="199"/>
      <c r="BH45" s="199"/>
      <c r="BI45" s="199"/>
      <c r="BJ45" s="199"/>
      <c r="BK45" s="200"/>
      <c r="BL45" s="198">
        <v>28739</v>
      </c>
      <c r="BM45" s="199"/>
      <c r="BN45" s="199"/>
      <c r="BO45" s="199"/>
      <c r="BP45" s="199"/>
      <c r="BQ45" s="199"/>
      <c r="BR45" s="199"/>
      <c r="BS45" s="199"/>
      <c r="BT45" s="199"/>
      <c r="BU45" s="199"/>
      <c r="BV45" s="199"/>
      <c r="BW45" s="200"/>
      <c r="BX45" s="198">
        <v>30552</v>
      </c>
      <c r="BY45" s="199"/>
      <c r="BZ45" s="199"/>
      <c r="CA45" s="199"/>
      <c r="CB45" s="199"/>
      <c r="CC45" s="199"/>
      <c r="CD45" s="199"/>
      <c r="CE45" s="199"/>
      <c r="CF45" s="199"/>
      <c r="CG45" s="199"/>
      <c r="CH45" s="199"/>
      <c r="CI45" s="200"/>
      <c r="CJ45" s="198">
        <v>28586</v>
      </c>
      <c r="CK45" s="199"/>
      <c r="CL45" s="199"/>
      <c r="CM45" s="199"/>
      <c r="CN45" s="199"/>
      <c r="CO45" s="199"/>
      <c r="CP45" s="199"/>
      <c r="CQ45" s="199"/>
      <c r="CR45" s="199"/>
      <c r="CS45" s="199"/>
      <c r="CT45" s="199"/>
      <c r="CU45" s="201"/>
      <c r="CV45" s="233">
        <v>30325</v>
      </c>
      <c r="CW45" s="234"/>
      <c r="CX45" s="234"/>
      <c r="CY45" s="234"/>
      <c r="CZ45" s="234"/>
      <c r="DA45" s="234"/>
      <c r="DB45" s="234"/>
      <c r="DC45" s="234"/>
      <c r="DD45" s="234"/>
      <c r="DE45" s="234"/>
      <c r="DF45" s="234"/>
      <c r="DG45" s="234"/>
      <c r="DH45" s="270"/>
      <c r="DI45" s="271"/>
      <c r="DJ45" s="271"/>
      <c r="DK45" s="271"/>
      <c r="DL45" s="271"/>
      <c r="DM45" s="271"/>
      <c r="DN45" s="271"/>
      <c r="DO45" s="271"/>
      <c r="DP45" s="271"/>
      <c r="DQ45" s="271"/>
      <c r="DR45" s="271"/>
      <c r="DS45" s="271"/>
      <c r="DT45" s="234"/>
      <c r="DU45" s="234"/>
      <c r="DV45" s="234"/>
      <c r="DW45" s="234"/>
      <c r="DX45" s="234"/>
      <c r="DY45" s="234"/>
      <c r="DZ45" s="234"/>
      <c r="EA45" s="234"/>
      <c r="EB45" s="234"/>
      <c r="EC45" s="234"/>
      <c r="ED45" s="234"/>
      <c r="EE45" s="234"/>
      <c r="EF45" s="270"/>
      <c r="EG45" s="271"/>
      <c r="EH45" s="271"/>
      <c r="EI45" s="271"/>
      <c r="EJ45" s="271"/>
      <c r="EK45" s="271"/>
      <c r="EL45" s="271"/>
      <c r="EM45" s="271"/>
      <c r="EN45" s="271"/>
      <c r="EO45" s="271"/>
      <c r="EP45" s="271"/>
      <c r="EQ45" s="271"/>
      <c r="ER45" s="271"/>
      <c r="ES45" s="310"/>
      <c r="ET45" s="8"/>
    </row>
    <row r="46" spans="1:150" ht="11.9" customHeight="1" x14ac:dyDescent="0.2">
      <c r="A46" s="20"/>
      <c r="B46" s="20"/>
      <c r="C46" s="23" t="str">
        <f>IF($AZ$1="日本語",VLOOKUP(10,Sheet3!$A:$C,2,FALSE),VLOOKUP(10,Sheet3!$A:$C,3,FALSE))</f>
        <v>Operating income</v>
      </c>
      <c r="D46" s="311">
        <f>ROUNDDOWN('[3]Segment analysis'!$E$20/1000000,0)</f>
        <v>3622</v>
      </c>
      <c r="E46" s="311"/>
      <c r="F46" s="311"/>
      <c r="G46" s="311"/>
      <c r="H46" s="311"/>
      <c r="I46" s="311"/>
      <c r="J46" s="311"/>
      <c r="K46" s="311"/>
      <c r="L46" s="311"/>
      <c r="M46" s="311"/>
      <c r="N46" s="311"/>
      <c r="O46" s="311"/>
      <c r="P46" s="311">
        <f>ROUNDDOWN('[1]Segment analysis (３ヶ月情報)'!$E$21/1000000,0)</f>
        <v>841</v>
      </c>
      <c r="Q46" s="311"/>
      <c r="R46" s="311"/>
      <c r="S46" s="311"/>
      <c r="T46" s="311"/>
      <c r="U46" s="311"/>
      <c r="V46" s="311"/>
      <c r="W46" s="311"/>
      <c r="X46" s="311"/>
      <c r="Y46" s="311"/>
      <c r="Z46" s="311"/>
      <c r="AA46" s="311"/>
      <c r="AB46" s="311">
        <f>ROUNDDOWN('[4]Segment analysis (３ヶ月情報)'!$E$21/1000000,0)</f>
        <v>2024</v>
      </c>
      <c r="AC46" s="311"/>
      <c r="AD46" s="311"/>
      <c r="AE46" s="311"/>
      <c r="AF46" s="311"/>
      <c r="AG46" s="311"/>
      <c r="AH46" s="311"/>
      <c r="AI46" s="311"/>
      <c r="AJ46" s="311"/>
      <c r="AK46" s="311"/>
      <c r="AL46" s="311"/>
      <c r="AM46" s="311"/>
      <c r="AN46" s="311">
        <f>ROUNDDOWN('[2]Segment analysis (３ヶ月情報)'!$E$21/1000000,0)</f>
        <v>-601</v>
      </c>
      <c r="AO46" s="311"/>
      <c r="AP46" s="311"/>
      <c r="AQ46" s="311"/>
      <c r="AR46" s="311"/>
      <c r="AS46" s="311"/>
      <c r="AT46" s="311"/>
      <c r="AU46" s="311"/>
      <c r="AV46" s="311"/>
      <c r="AW46" s="311"/>
      <c r="AX46" s="311"/>
      <c r="AY46" s="311"/>
      <c r="AZ46" s="312">
        <v>2229</v>
      </c>
      <c r="BA46" s="311"/>
      <c r="BB46" s="311"/>
      <c r="BC46" s="311"/>
      <c r="BD46" s="311"/>
      <c r="BE46" s="311"/>
      <c r="BF46" s="311"/>
      <c r="BG46" s="311"/>
      <c r="BH46" s="311"/>
      <c r="BI46" s="311"/>
      <c r="BJ46" s="311"/>
      <c r="BK46" s="313"/>
      <c r="BL46" s="314">
        <v>1133</v>
      </c>
      <c r="BM46" s="311"/>
      <c r="BN46" s="311"/>
      <c r="BO46" s="311"/>
      <c r="BP46" s="311"/>
      <c r="BQ46" s="311"/>
      <c r="BR46" s="311"/>
      <c r="BS46" s="311"/>
      <c r="BT46" s="311"/>
      <c r="BU46" s="311"/>
      <c r="BV46" s="311"/>
      <c r="BW46" s="313"/>
      <c r="BX46" s="314">
        <v>1895</v>
      </c>
      <c r="BY46" s="311"/>
      <c r="BZ46" s="311"/>
      <c r="CA46" s="311"/>
      <c r="CB46" s="311"/>
      <c r="CC46" s="311"/>
      <c r="CD46" s="311"/>
      <c r="CE46" s="311"/>
      <c r="CF46" s="311"/>
      <c r="CG46" s="311"/>
      <c r="CH46" s="311"/>
      <c r="CI46" s="313"/>
      <c r="CJ46" s="314">
        <v>-362</v>
      </c>
      <c r="CK46" s="311"/>
      <c r="CL46" s="311"/>
      <c r="CM46" s="311"/>
      <c r="CN46" s="311"/>
      <c r="CO46" s="311"/>
      <c r="CP46" s="311"/>
      <c r="CQ46" s="311"/>
      <c r="CR46" s="311"/>
      <c r="CS46" s="311"/>
      <c r="CT46" s="311"/>
      <c r="CU46" s="315"/>
      <c r="CV46" s="264">
        <v>1075</v>
      </c>
      <c r="CW46" s="243"/>
      <c r="CX46" s="243"/>
      <c r="CY46" s="243"/>
      <c r="CZ46" s="243"/>
      <c r="DA46" s="243"/>
      <c r="DB46" s="243"/>
      <c r="DC46" s="243"/>
      <c r="DD46" s="243"/>
      <c r="DE46" s="243"/>
      <c r="DF46" s="243"/>
      <c r="DG46" s="243"/>
      <c r="DH46" s="243"/>
      <c r="DI46" s="243"/>
      <c r="DJ46" s="243"/>
      <c r="DK46" s="243"/>
      <c r="DL46" s="243"/>
      <c r="DM46" s="243"/>
      <c r="DN46" s="243"/>
      <c r="DO46" s="243"/>
      <c r="DP46" s="243"/>
      <c r="DQ46" s="243"/>
      <c r="DR46" s="243"/>
      <c r="DS46" s="243"/>
      <c r="DT46" s="243"/>
      <c r="DU46" s="243"/>
      <c r="DV46" s="243"/>
      <c r="DW46" s="243"/>
      <c r="DX46" s="243"/>
      <c r="DY46" s="243"/>
      <c r="DZ46" s="243"/>
      <c r="EA46" s="243"/>
      <c r="EB46" s="243"/>
      <c r="EC46" s="243"/>
      <c r="ED46" s="243"/>
      <c r="EE46" s="243"/>
      <c r="EF46" s="236"/>
      <c r="EG46" s="236"/>
      <c r="EH46" s="236"/>
      <c r="EI46" s="236"/>
      <c r="EJ46" s="236"/>
      <c r="EK46" s="236"/>
      <c r="EL46" s="236"/>
      <c r="EM46" s="236"/>
      <c r="EN46" s="236"/>
      <c r="EO46" s="236"/>
      <c r="EP46" s="236"/>
      <c r="EQ46" s="236"/>
      <c r="ER46" s="236"/>
      <c r="ES46" s="314"/>
      <c r="ET46" s="8"/>
    </row>
    <row r="47" spans="1:150" ht="11.9" customHeight="1" x14ac:dyDescent="0.2">
      <c r="A47" s="104"/>
      <c r="B47" s="104"/>
      <c r="C47" s="154" t="str">
        <f>IF($AZ$1="日本語",VLOOKUP(11,Sheet3!$A:$C,2,FALSE),VLOOKUP(11,Sheet3!$A:$C,3,FALSE))</f>
        <v>Operating income margin</v>
      </c>
      <c r="D47" s="183">
        <f>'[3]Segment analysis'!$E$43</f>
        <v>0.10199999999999999</v>
      </c>
      <c r="E47" s="183"/>
      <c r="F47" s="183"/>
      <c r="G47" s="183"/>
      <c r="H47" s="183"/>
      <c r="I47" s="183"/>
      <c r="J47" s="183"/>
      <c r="K47" s="183"/>
      <c r="L47" s="183"/>
      <c r="M47" s="183"/>
      <c r="N47" s="183"/>
      <c r="O47" s="183"/>
      <c r="P47" s="183">
        <f>'[1]Segment analysis (３ヶ月情報)'!$E$44</f>
        <v>0.03</v>
      </c>
      <c r="Q47" s="183"/>
      <c r="R47" s="183"/>
      <c r="S47" s="183"/>
      <c r="T47" s="183"/>
      <c r="U47" s="183"/>
      <c r="V47" s="183"/>
      <c r="W47" s="183"/>
      <c r="X47" s="183"/>
      <c r="Y47" s="183"/>
      <c r="Z47" s="183"/>
      <c r="AA47" s="183"/>
      <c r="AB47" s="183">
        <f>'[4]Segment analysis (３ヶ月情報)'!$E$44</f>
        <v>7.0999999999999994E-2</v>
      </c>
      <c r="AC47" s="183"/>
      <c r="AD47" s="183"/>
      <c r="AE47" s="183"/>
      <c r="AF47" s="183"/>
      <c r="AG47" s="183"/>
      <c r="AH47" s="183"/>
      <c r="AI47" s="183"/>
      <c r="AJ47" s="183"/>
      <c r="AK47" s="183"/>
      <c r="AL47" s="183"/>
      <c r="AM47" s="183"/>
      <c r="AN47" s="183">
        <f>'[2]Segment analysis (３ヶ月情報)'!$E$44</f>
        <v>-2.1999999999999999E-2</v>
      </c>
      <c r="AO47" s="183"/>
      <c r="AP47" s="183"/>
      <c r="AQ47" s="183"/>
      <c r="AR47" s="183"/>
      <c r="AS47" s="183"/>
      <c r="AT47" s="183"/>
      <c r="AU47" s="183"/>
      <c r="AV47" s="183"/>
      <c r="AW47" s="183"/>
      <c r="AX47" s="183"/>
      <c r="AY47" s="183"/>
      <c r="AZ47" s="272">
        <v>6.7424052282682126E-2</v>
      </c>
      <c r="BA47" s="183"/>
      <c r="BB47" s="183"/>
      <c r="BC47" s="183"/>
      <c r="BD47" s="183"/>
      <c r="BE47" s="183"/>
      <c r="BF47" s="183"/>
      <c r="BG47" s="183"/>
      <c r="BH47" s="183"/>
      <c r="BI47" s="183"/>
      <c r="BJ47" s="183"/>
      <c r="BK47" s="273"/>
      <c r="BL47" s="274">
        <v>3.942377953303873E-2</v>
      </c>
      <c r="BM47" s="183"/>
      <c r="BN47" s="183"/>
      <c r="BO47" s="183"/>
      <c r="BP47" s="183"/>
      <c r="BQ47" s="183"/>
      <c r="BR47" s="183"/>
      <c r="BS47" s="183"/>
      <c r="BT47" s="183"/>
      <c r="BU47" s="183"/>
      <c r="BV47" s="183"/>
      <c r="BW47" s="273"/>
      <c r="BX47" s="274">
        <v>6.2025399319193507E-2</v>
      </c>
      <c r="BY47" s="183"/>
      <c r="BZ47" s="183"/>
      <c r="CA47" s="183"/>
      <c r="CB47" s="183"/>
      <c r="CC47" s="183"/>
      <c r="CD47" s="183"/>
      <c r="CE47" s="183"/>
      <c r="CF47" s="183"/>
      <c r="CG47" s="183"/>
      <c r="CH47" s="183"/>
      <c r="CI47" s="273"/>
      <c r="CJ47" s="274">
        <v>-1.2663541593787169E-2</v>
      </c>
      <c r="CK47" s="183"/>
      <c r="CL47" s="183"/>
      <c r="CM47" s="183"/>
      <c r="CN47" s="183"/>
      <c r="CO47" s="183"/>
      <c r="CP47" s="183"/>
      <c r="CQ47" s="183"/>
      <c r="CR47" s="183"/>
      <c r="CS47" s="183"/>
      <c r="CT47" s="183"/>
      <c r="CU47" s="275"/>
      <c r="CV47" s="237">
        <v>3.5000000000000003E-2</v>
      </c>
      <c r="CW47" s="219"/>
      <c r="CX47" s="219"/>
      <c r="CY47" s="219"/>
      <c r="CZ47" s="219"/>
      <c r="DA47" s="219"/>
      <c r="DB47" s="219"/>
      <c r="DC47" s="219"/>
      <c r="DD47" s="219"/>
      <c r="DE47" s="219"/>
      <c r="DF47" s="219"/>
      <c r="DG47" s="219"/>
      <c r="DH47" s="219"/>
      <c r="DI47" s="219"/>
      <c r="DJ47" s="219"/>
      <c r="DK47" s="219"/>
      <c r="DL47" s="219"/>
      <c r="DM47" s="219"/>
      <c r="DN47" s="219"/>
      <c r="DO47" s="219"/>
      <c r="DP47" s="219"/>
      <c r="DQ47" s="219"/>
      <c r="DR47" s="219"/>
      <c r="DS47" s="219"/>
      <c r="DT47" s="219"/>
      <c r="DU47" s="219"/>
      <c r="DV47" s="219"/>
      <c r="DW47" s="219"/>
      <c r="DX47" s="219"/>
      <c r="DY47" s="219"/>
      <c r="DZ47" s="219"/>
      <c r="EA47" s="219"/>
      <c r="EB47" s="219"/>
      <c r="EC47" s="219"/>
      <c r="ED47" s="219"/>
      <c r="EE47" s="219"/>
      <c r="EF47" s="219"/>
      <c r="EG47" s="219"/>
      <c r="EH47" s="219"/>
      <c r="EI47" s="219"/>
      <c r="EJ47" s="219"/>
      <c r="EK47" s="219"/>
      <c r="EL47" s="219"/>
      <c r="EM47" s="219"/>
      <c r="EN47" s="219"/>
      <c r="EO47" s="219"/>
      <c r="EP47" s="219"/>
      <c r="EQ47" s="219"/>
      <c r="ER47" s="219"/>
      <c r="ES47" s="214"/>
      <c r="ET47" s="8"/>
    </row>
    <row r="48" spans="1:150" ht="11.9" customHeight="1" x14ac:dyDescent="0.2">
      <c r="A48" s="245" t="str">
        <f>IF($AZ$1="日本語",VLOOKUP(211,Sheet3!$A:$C,2,FALSE),VLOOKUP(211,Sheet3!$A:$C,3,FALSE))</f>
        <v>North America</v>
      </c>
      <c r="B48" s="245"/>
      <c r="C48" s="23" t="str">
        <f>IF($AZ$1="日本語",VLOOKUP(9,Sheet3!$A:$C,2,FALSE),VLOOKUP(9,Sheet3!$A:$C,3,FALSE))</f>
        <v>Net sales</v>
      </c>
      <c r="D48" s="182" t="e">
        <f>#REF!</f>
        <v>#REF!</v>
      </c>
      <c r="E48" s="182"/>
      <c r="F48" s="182"/>
      <c r="G48" s="182"/>
      <c r="H48" s="182"/>
      <c r="I48" s="182"/>
      <c r="J48" s="182"/>
      <c r="K48" s="182"/>
      <c r="L48" s="182"/>
      <c r="M48" s="182"/>
      <c r="N48" s="182"/>
      <c r="O48" s="182"/>
      <c r="P48" s="182" t="e">
        <f>#REF!</f>
        <v>#REF!</v>
      </c>
      <c r="Q48" s="182"/>
      <c r="R48" s="182"/>
      <c r="S48" s="182"/>
      <c r="T48" s="182"/>
      <c r="U48" s="182"/>
      <c r="V48" s="182"/>
      <c r="W48" s="182"/>
      <c r="X48" s="182"/>
      <c r="Y48" s="182"/>
      <c r="Z48" s="182"/>
      <c r="AA48" s="182"/>
      <c r="AB48" s="182" t="e">
        <f>#REF!</f>
        <v>#REF!</v>
      </c>
      <c r="AC48" s="182"/>
      <c r="AD48" s="182"/>
      <c r="AE48" s="182"/>
      <c r="AF48" s="182"/>
      <c r="AG48" s="182"/>
      <c r="AH48" s="182"/>
      <c r="AI48" s="182"/>
      <c r="AJ48" s="182"/>
      <c r="AK48" s="182"/>
      <c r="AL48" s="182"/>
      <c r="AM48" s="182"/>
      <c r="AN48" s="182" t="e">
        <f>#REF!</f>
        <v>#REF!</v>
      </c>
      <c r="AO48" s="182"/>
      <c r="AP48" s="182"/>
      <c r="AQ48" s="182"/>
      <c r="AR48" s="182"/>
      <c r="AS48" s="182"/>
      <c r="AT48" s="182"/>
      <c r="AU48" s="182"/>
      <c r="AV48" s="182"/>
      <c r="AW48" s="182"/>
      <c r="AX48" s="182"/>
      <c r="AY48" s="182"/>
      <c r="AZ48" s="316">
        <v>19847</v>
      </c>
      <c r="BA48" s="186"/>
      <c r="BB48" s="186"/>
      <c r="BC48" s="186"/>
      <c r="BD48" s="186"/>
      <c r="BE48" s="186"/>
      <c r="BF48" s="186"/>
      <c r="BG48" s="186"/>
      <c r="BH48" s="186"/>
      <c r="BI48" s="186"/>
      <c r="BJ48" s="186"/>
      <c r="BK48" s="295"/>
      <c r="BL48" s="294">
        <v>19124</v>
      </c>
      <c r="BM48" s="186"/>
      <c r="BN48" s="186"/>
      <c r="BO48" s="186"/>
      <c r="BP48" s="186"/>
      <c r="BQ48" s="186"/>
      <c r="BR48" s="186"/>
      <c r="BS48" s="186"/>
      <c r="BT48" s="186"/>
      <c r="BU48" s="186"/>
      <c r="BV48" s="186"/>
      <c r="BW48" s="295"/>
      <c r="BX48" s="294">
        <v>21170</v>
      </c>
      <c r="BY48" s="186"/>
      <c r="BZ48" s="186"/>
      <c r="CA48" s="186"/>
      <c r="CB48" s="186"/>
      <c r="CC48" s="186"/>
      <c r="CD48" s="186"/>
      <c r="CE48" s="186"/>
      <c r="CF48" s="186"/>
      <c r="CG48" s="186"/>
      <c r="CH48" s="186"/>
      <c r="CI48" s="295"/>
      <c r="CJ48" s="294">
        <v>18818</v>
      </c>
      <c r="CK48" s="186"/>
      <c r="CL48" s="186"/>
      <c r="CM48" s="186"/>
      <c r="CN48" s="186"/>
      <c r="CO48" s="186"/>
      <c r="CP48" s="186"/>
      <c r="CQ48" s="186"/>
      <c r="CR48" s="186"/>
      <c r="CS48" s="186"/>
      <c r="CT48" s="186"/>
      <c r="CU48" s="317"/>
      <c r="CV48" s="298">
        <v>15666</v>
      </c>
      <c r="CW48" s="299"/>
      <c r="CX48" s="299"/>
      <c r="CY48" s="299"/>
      <c r="CZ48" s="299"/>
      <c r="DA48" s="299"/>
      <c r="DB48" s="299"/>
      <c r="DC48" s="299"/>
      <c r="DD48" s="299"/>
      <c r="DE48" s="299"/>
      <c r="DF48" s="299"/>
      <c r="DG48" s="299"/>
      <c r="DH48" s="299"/>
      <c r="DI48" s="299"/>
      <c r="DJ48" s="299"/>
      <c r="DK48" s="299"/>
      <c r="DL48" s="299"/>
      <c r="DM48" s="299"/>
      <c r="DN48" s="299"/>
      <c r="DO48" s="299"/>
      <c r="DP48" s="299"/>
      <c r="DQ48" s="299"/>
      <c r="DR48" s="299"/>
      <c r="DS48" s="299"/>
      <c r="DT48" s="299"/>
      <c r="DU48" s="299"/>
      <c r="DV48" s="299"/>
      <c r="DW48" s="299"/>
      <c r="DX48" s="299"/>
      <c r="DY48" s="299"/>
      <c r="DZ48" s="299"/>
      <c r="EA48" s="299"/>
      <c r="EB48" s="299"/>
      <c r="EC48" s="299"/>
      <c r="ED48" s="299"/>
      <c r="EE48" s="299"/>
      <c r="EF48" s="318"/>
      <c r="EG48" s="319"/>
      <c r="EH48" s="319"/>
      <c r="EI48" s="319"/>
      <c r="EJ48" s="319"/>
      <c r="EK48" s="319"/>
      <c r="EL48" s="319"/>
      <c r="EM48" s="319"/>
      <c r="EN48" s="319"/>
      <c r="EO48" s="319"/>
      <c r="EP48" s="319"/>
      <c r="EQ48" s="319"/>
      <c r="ER48" s="319"/>
      <c r="ES48" s="320"/>
      <c r="ET48" s="8"/>
    </row>
    <row r="49" spans="1:150" ht="11.9" customHeight="1" x14ac:dyDescent="0.2">
      <c r="A49" s="67"/>
      <c r="B49" s="67"/>
      <c r="C49" s="137" t="str">
        <f>IF($AZ$1="日本語",VLOOKUP(10,Sheet3!$A:$C,2,FALSE),VLOOKUP(10,Sheet3!$A:$C,3,FALSE))</f>
        <v>Operating income</v>
      </c>
      <c r="D49" s="180" t="e">
        <f>#REF!</f>
        <v>#REF!</v>
      </c>
      <c r="E49" s="180"/>
      <c r="F49" s="180"/>
      <c r="G49" s="180"/>
      <c r="H49" s="180"/>
      <c r="I49" s="180"/>
      <c r="J49" s="180"/>
      <c r="K49" s="180"/>
      <c r="L49" s="180"/>
      <c r="M49" s="180"/>
      <c r="N49" s="180"/>
      <c r="O49" s="180"/>
      <c r="P49" s="180" t="e">
        <f>#REF!</f>
        <v>#REF!</v>
      </c>
      <c r="Q49" s="180"/>
      <c r="R49" s="180"/>
      <c r="S49" s="180"/>
      <c r="T49" s="180"/>
      <c r="U49" s="180"/>
      <c r="V49" s="180"/>
      <c r="W49" s="180"/>
      <c r="X49" s="180"/>
      <c r="Y49" s="180"/>
      <c r="Z49" s="180"/>
      <c r="AA49" s="180"/>
      <c r="AB49" s="180" t="e">
        <f>#REF!</f>
        <v>#REF!</v>
      </c>
      <c r="AC49" s="180"/>
      <c r="AD49" s="180"/>
      <c r="AE49" s="180"/>
      <c r="AF49" s="180"/>
      <c r="AG49" s="180"/>
      <c r="AH49" s="180"/>
      <c r="AI49" s="180"/>
      <c r="AJ49" s="180"/>
      <c r="AK49" s="180"/>
      <c r="AL49" s="180"/>
      <c r="AM49" s="180"/>
      <c r="AN49" s="180" t="e">
        <f>#REF!</f>
        <v>#REF!</v>
      </c>
      <c r="AO49" s="180"/>
      <c r="AP49" s="180"/>
      <c r="AQ49" s="180"/>
      <c r="AR49" s="180"/>
      <c r="AS49" s="180"/>
      <c r="AT49" s="180"/>
      <c r="AU49" s="180"/>
      <c r="AV49" s="180"/>
      <c r="AW49" s="180"/>
      <c r="AX49" s="180"/>
      <c r="AY49" s="180"/>
      <c r="AZ49" s="327">
        <v>-1484</v>
      </c>
      <c r="BA49" s="180"/>
      <c r="BB49" s="180"/>
      <c r="BC49" s="180"/>
      <c r="BD49" s="180"/>
      <c r="BE49" s="180"/>
      <c r="BF49" s="180"/>
      <c r="BG49" s="180"/>
      <c r="BH49" s="180"/>
      <c r="BI49" s="180"/>
      <c r="BJ49" s="180"/>
      <c r="BK49" s="325"/>
      <c r="BL49" s="324">
        <v>-629</v>
      </c>
      <c r="BM49" s="180"/>
      <c r="BN49" s="180"/>
      <c r="BO49" s="180"/>
      <c r="BP49" s="180"/>
      <c r="BQ49" s="180"/>
      <c r="BR49" s="180"/>
      <c r="BS49" s="180"/>
      <c r="BT49" s="180"/>
      <c r="BU49" s="180"/>
      <c r="BV49" s="180"/>
      <c r="BW49" s="325"/>
      <c r="BX49" s="324">
        <v>-1740</v>
      </c>
      <c r="BY49" s="180"/>
      <c r="BZ49" s="180"/>
      <c r="CA49" s="180"/>
      <c r="CB49" s="180"/>
      <c r="CC49" s="180"/>
      <c r="CD49" s="180"/>
      <c r="CE49" s="180"/>
      <c r="CF49" s="180"/>
      <c r="CG49" s="180"/>
      <c r="CH49" s="180"/>
      <c r="CI49" s="325"/>
      <c r="CJ49" s="324">
        <v>-2116</v>
      </c>
      <c r="CK49" s="180"/>
      <c r="CL49" s="180"/>
      <c r="CM49" s="180"/>
      <c r="CN49" s="180"/>
      <c r="CO49" s="180"/>
      <c r="CP49" s="180"/>
      <c r="CQ49" s="180"/>
      <c r="CR49" s="180"/>
      <c r="CS49" s="180"/>
      <c r="CT49" s="180"/>
      <c r="CU49" s="326"/>
      <c r="CV49" s="365">
        <v>-1578</v>
      </c>
      <c r="CW49" s="321"/>
      <c r="CX49" s="321"/>
      <c r="CY49" s="321"/>
      <c r="CZ49" s="321"/>
      <c r="DA49" s="321"/>
      <c r="DB49" s="321"/>
      <c r="DC49" s="321"/>
      <c r="DD49" s="321"/>
      <c r="DE49" s="321"/>
      <c r="DF49" s="321"/>
      <c r="DG49" s="321"/>
      <c r="DH49" s="321"/>
      <c r="DI49" s="321"/>
      <c r="DJ49" s="321"/>
      <c r="DK49" s="321"/>
      <c r="DL49" s="321"/>
      <c r="DM49" s="321"/>
      <c r="DN49" s="321"/>
      <c r="DO49" s="321"/>
      <c r="DP49" s="321"/>
      <c r="DQ49" s="321"/>
      <c r="DR49" s="321"/>
      <c r="DS49" s="321"/>
      <c r="DT49" s="321"/>
      <c r="DU49" s="321"/>
      <c r="DV49" s="321"/>
      <c r="DW49" s="321"/>
      <c r="DX49" s="321"/>
      <c r="DY49" s="321"/>
      <c r="DZ49" s="321"/>
      <c r="EA49" s="321"/>
      <c r="EB49" s="321"/>
      <c r="EC49" s="321"/>
      <c r="ED49" s="321"/>
      <c r="EE49" s="321"/>
      <c r="EF49" s="321"/>
      <c r="EG49" s="322"/>
      <c r="EH49" s="322"/>
      <c r="EI49" s="322"/>
      <c r="EJ49" s="322"/>
      <c r="EK49" s="322"/>
      <c r="EL49" s="322"/>
      <c r="EM49" s="322"/>
      <c r="EN49" s="322"/>
      <c r="EO49" s="322"/>
      <c r="EP49" s="322"/>
      <c r="EQ49" s="322"/>
      <c r="ER49" s="322"/>
      <c r="ES49" s="323"/>
      <c r="ET49" s="8"/>
    </row>
    <row r="50" spans="1:150" ht="11.9" customHeight="1" x14ac:dyDescent="0.2">
      <c r="A50" s="105"/>
      <c r="B50" s="105"/>
      <c r="C50" s="24" t="str">
        <f>IF($AZ$1="日本語",VLOOKUP(11,Sheet3!$A:$C,2,FALSE),VLOOKUP(11,Sheet3!$A:$C,3,FALSE))</f>
        <v>Operating income margin</v>
      </c>
      <c r="D50" s="181" t="e">
        <f>#REF!</f>
        <v>#REF!</v>
      </c>
      <c r="E50" s="181"/>
      <c r="F50" s="181"/>
      <c r="G50" s="181"/>
      <c r="H50" s="181"/>
      <c r="I50" s="181"/>
      <c r="J50" s="181"/>
      <c r="K50" s="181"/>
      <c r="L50" s="181"/>
      <c r="M50" s="181"/>
      <c r="N50" s="181"/>
      <c r="O50" s="181"/>
      <c r="P50" s="181" t="e">
        <f>#REF!</f>
        <v>#REF!</v>
      </c>
      <c r="Q50" s="181"/>
      <c r="R50" s="181"/>
      <c r="S50" s="181"/>
      <c r="T50" s="181"/>
      <c r="U50" s="181"/>
      <c r="V50" s="181"/>
      <c r="W50" s="181"/>
      <c r="X50" s="181"/>
      <c r="Y50" s="181"/>
      <c r="Z50" s="181"/>
      <c r="AA50" s="181"/>
      <c r="AB50" s="181" t="e">
        <f>#REF!</f>
        <v>#REF!</v>
      </c>
      <c r="AC50" s="181"/>
      <c r="AD50" s="181"/>
      <c r="AE50" s="181"/>
      <c r="AF50" s="181"/>
      <c r="AG50" s="181"/>
      <c r="AH50" s="181"/>
      <c r="AI50" s="181"/>
      <c r="AJ50" s="181"/>
      <c r="AK50" s="181"/>
      <c r="AL50" s="181"/>
      <c r="AM50" s="181"/>
      <c r="AN50" s="181" t="e">
        <f>#REF!</f>
        <v>#REF!</v>
      </c>
      <c r="AO50" s="181"/>
      <c r="AP50" s="181"/>
      <c r="AQ50" s="181"/>
      <c r="AR50" s="181"/>
      <c r="AS50" s="181"/>
      <c r="AT50" s="181"/>
      <c r="AU50" s="181"/>
      <c r="AV50" s="181"/>
      <c r="AW50" s="181"/>
      <c r="AX50" s="181"/>
      <c r="AY50" s="181"/>
      <c r="AZ50" s="276">
        <v>-7.4800762415610927E-2</v>
      </c>
      <c r="BA50" s="181"/>
      <c r="BB50" s="181"/>
      <c r="BC50" s="181"/>
      <c r="BD50" s="181"/>
      <c r="BE50" s="181"/>
      <c r="BF50" s="181"/>
      <c r="BG50" s="181"/>
      <c r="BH50" s="181"/>
      <c r="BI50" s="181"/>
      <c r="BJ50" s="181"/>
      <c r="BK50" s="277"/>
      <c r="BL50" s="278">
        <v>-3.2890608659276302E-2</v>
      </c>
      <c r="BM50" s="181"/>
      <c r="BN50" s="181"/>
      <c r="BO50" s="181"/>
      <c r="BP50" s="181"/>
      <c r="BQ50" s="181"/>
      <c r="BR50" s="181"/>
      <c r="BS50" s="181"/>
      <c r="BT50" s="181"/>
      <c r="BU50" s="181"/>
      <c r="BV50" s="181"/>
      <c r="BW50" s="277"/>
      <c r="BX50" s="278">
        <v>-8.2191780821917804E-2</v>
      </c>
      <c r="BY50" s="181"/>
      <c r="BZ50" s="181"/>
      <c r="CA50" s="181"/>
      <c r="CB50" s="181"/>
      <c r="CC50" s="181"/>
      <c r="CD50" s="181"/>
      <c r="CE50" s="181"/>
      <c r="CF50" s="181"/>
      <c r="CG50" s="181"/>
      <c r="CH50" s="181"/>
      <c r="CI50" s="277"/>
      <c r="CJ50" s="278">
        <v>-0.11244553087469444</v>
      </c>
      <c r="CK50" s="181"/>
      <c r="CL50" s="181"/>
      <c r="CM50" s="181"/>
      <c r="CN50" s="181"/>
      <c r="CO50" s="181"/>
      <c r="CP50" s="181"/>
      <c r="CQ50" s="181"/>
      <c r="CR50" s="181"/>
      <c r="CS50" s="181"/>
      <c r="CT50" s="181"/>
      <c r="CU50" s="279"/>
      <c r="CV50" s="280">
        <v>-0.10100000000000001</v>
      </c>
      <c r="CW50" s="281"/>
      <c r="CX50" s="281"/>
      <c r="CY50" s="281"/>
      <c r="CZ50" s="281"/>
      <c r="DA50" s="281"/>
      <c r="DB50" s="281"/>
      <c r="DC50" s="281"/>
      <c r="DD50" s="281"/>
      <c r="DE50" s="281"/>
      <c r="DF50" s="281"/>
      <c r="DG50" s="281"/>
      <c r="DH50" s="281"/>
      <c r="DI50" s="281"/>
      <c r="DJ50" s="281"/>
      <c r="DK50" s="281"/>
      <c r="DL50" s="281"/>
      <c r="DM50" s="281"/>
      <c r="DN50" s="281"/>
      <c r="DO50" s="281"/>
      <c r="DP50" s="281"/>
      <c r="DQ50" s="281"/>
      <c r="DR50" s="281"/>
      <c r="DS50" s="281"/>
      <c r="DT50" s="281"/>
      <c r="DU50" s="281"/>
      <c r="DV50" s="281"/>
      <c r="DW50" s="281"/>
      <c r="DX50" s="281"/>
      <c r="DY50" s="281"/>
      <c r="DZ50" s="281"/>
      <c r="EA50" s="281"/>
      <c r="EB50" s="281"/>
      <c r="EC50" s="281"/>
      <c r="ED50" s="281"/>
      <c r="EE50" s="281"/>
      <c r="EF50" s="281"/>
      <c r="EG50" s="281"/>
      <c r="EH50" s="281"/>
      <c r="EI50" s="281"/>
      <c r="EJ50" s="281"/>
      <c r="EK50" s="281"/>
      <c r="EL50" s="281"/>
      <c r="EM50" s="281"/>
      <c r="EN50" s="281"/>
      <c r="EO50" s="281"/>
      <c r="EP50" s="281"/>
      <c r="EQ50" s="281"/>
      <c r="ER50" s="281"/>
      <c r="ES50" s="278"/>
      <c r="ET50" s="8"/>
    </row>
    <row r="51" spans="1:150" ht="11.9" customHeight="1" x14ac:dyDescent="0.2">
      <c r="A51" s="246" t="str">
        <f>IF($AZ$1="日本語",VLOOKUP(212,Sheet3!$A:$C,2,FALSE),VLOOKUP(212,Sheet3!$A:$C,3,FALSE))</f>
        <v>EMEA</v>
      </c>
      <c r="B51" s="246"/>
      <c r="C51" s="137" t="str">
        <f>IF($AZ$1="日本語",VLOOKUP(9,Sheet3!$A:$C,2,FALSE),VLOOKUP(9,Sheet3!$A:$C,3,FALSE))</f>
        <v>Net sales</v>
      </c>
      <c r="D51" s="203">
        <f>ROUNDDOWN('[3]Segment analysis'!$M$11/1000000,0)</f>
        <v>27699</v>
      </c>
      <c r="E51" s="203"/>
      <c r="F51" s="203"/>
      <c r="G51" s="203"/>
      <c r="H51" s="203"/>
      <c r="I51" s="203"/>
      <c r="J51" s="203"/>
      <c r="K51" s="203"/>
      <c r="L51" s="203"/>
      <c r="M51" s="203"/>
      <c r="N51" s="203"/>
      <c r="O51" s="203"/>
      <c r="P51" s="203">
        <f>ROUNDDOWN('[1]Segment analysis (３ヶ月情報)'!$M$11/1000000,0)</f>
        <v>22478</v>
      </c>
      <c r="Q51" s="203"/>
      <c r="R51" s="203"/>
      <c r="S51" s="203"/>
      <c r="T51" s="203"/>
      <c r="U51" s="203"/>
      <c r="V51" s="203"/>
      <c r="W51" s="203"/>
      <c r="X51" s="203"/>
      <c r="Y51" s="203"/>
      <c r="Z51" s="203"/>
      <c r="AA51" s="203"/>
      <c r="AB51" s="203">
        <f>ROUNDDOWN('[4]Segment analysis (３ヶ月情報)'!$M$11/1000000,0)</f>
        <v>30972</v>
      </c>
      <c r="AC51" s="203"/>
      <c r="AD51" s="203"/>
      <c r="AE51" s="203"/>
      <c r="AF51" s="203"/>
      <c r="AG51" s="203"/>
      <c r="AH51" s="203"/>
      <c r="AI51" s="203"/>
      <c r="AJ51" s="203"/>
      <c r="AK51" s="203"/>
      <c r="AL51" s="203"/>
      <c r="AM51" s="203"/>
      <c r="AN51" s="203">
        <f>ROUNDDOWN('[2]Segment analysis (３ヶ月情報)'!$M$11/1000000,0)</f>
        <v>25141</v>
      </c>
      <c r="AO51" s="203"/>
      <c r="AP51" s="203"/>
      <c r="AQ51" s="203"/>
      <c r="AR51" s="203"/>
      <c r="AS51" s="203"/>
      <c r="AT51" s="203"/>
      <c r="AU51" s="203"/>
      <c r="AV51" s="203"/>
      <c r="AW51" s="203"/>
      <c r="AX51" s="203"/>
      <c r="AY51" s="203"/>
      <c r="AZ51" s="232">
        <v>24705</v>
      </c>
      <c r="BA51" s="199"/>
      <c r="BB51" s="199"/>
      <c r="BC51" s="199"/>
      <c r="BD51" s="199"/>
      <c r="BE51" s="199"/>
      <c r="BF51" s="199"/>
      <c r="BG51" s="199"/>
      <c r="BH51" s="199"/>
      <c r="BI51" s="199"/>
      <c r="BJ51" s="199"/>
      <c r="BK51" s="200"/>
      <c r="BL51" s="198">
        <v>21946</v>
      </c>
      <c r="BM51" s="199"/>
      <c r="BN51" s="199"/>
      <c r="BO51" s="199"/>
      <c r="BP51" s="199"/>
      <c r="BQ51" s="199"/>
      <c r="BR51" s="199"/>
      <c r="BS51" s="199"/>
      <c r="BT51" s="199"/>
      <c r="BU51" s="199"/>
      <c r="BV51" s="199"/>
      <c r="BW51" s="200"/>
      <c r="BX51" s="198">
        <v>24844</v>
      </c>
      <c r="BY51" s="199"/>
      <c r="BZ51" s="199"/>
      <c r="CA51" s="199"/>
      <c r="CB51" s="199"/>
      <c r="CC51" s="199"/>
      <c r="CD51" s="199"/>
      <c r="CE51" s="199"/>
      <c r="CF51" s="199"/>
      <c r="CG51" s="199"/>
      <c r="CH51" s="199"/>
      <c r="CI51" s="200"/>
      <c r="CJ51" s="198">
        <v>24110</v>
      </c>
      <c r="CK51" s="199"/>
      <c r="CL51" s="199"/>
      <c r="CM51" s="199"/>
      <c r="CN51" s="199"/>
      <c r="CO51" s="199"/>
      <c r="CP51" s="199"/>
      <c r="CQ51" s="199"/>
      <c r="CR51" s="199"/>
      <c r="CS51" s="199"/>
      <c r="CT51" s="199"/>
      <c r="CU51" s="201"/>
      <c r="CV51" s="233">
        <v>21709</v>
      </c>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70"/>
      <c r="EG51" s="271"/>
      <c r="EH51" s="271"/>
      <c r="EI51" s="271"/>
      <c r="EJ51" s="271"/>
      <c r="EK51" s="271"/>
      <c r="EL51" s="271"/>
      <c r="EM51" s="271"/>
      <c r="EN51" s="271"/>
      <c r="EO51" s="271"/>
      <c r="EP51" s="271"/>
      <c r="EQ51" s="271"/>
      <c r="ER51" s="271"/>
      <c r="ES51" s="310"/>
      <c r="ET51" s="8"/>
    </row>
    <row r="52" spans="1:150" ht="11.9" customHeight="1" x14ac:dyDescent="0.2">
      <c r="A52" s="20"/>
      <c r="B52" s="20"/>
      <c r="C52" s="23" t="str">
        <f>IF($AZ$1="日本語",VLOOKUP(10,Sheet3!$A:$C,2,FALSE),VLOOKUP(10,Sheet3!$A:$C,3,FALSE))</f>
        <v>Operating income</v>
      </c>
      <c r="D52" s="193">
        <f>ROUNDDOWN('[3]Segment analysis'!$M$20/1000000,0)</f>
        <v>2302</v>
      </c>
      <c r="E52" s="193"/>
      <c r="F52" s="193"/>
      <c r="G52" s="193"/>
      <c r="H52" s="193"/>
      <c r="I52" s="193"/>
      <c r="J52" s="193"/>
      <c r="K52" s="193"/>
      <c r="L52" s="193"/>
      <c r="M52" s="193"/>
      <c r="N52" s="193"/>
      <c r="O52" s="193"/>
      <c r="P52" s="193">
        <f>ROUNDDOWN('[1]Segment analysis (３ヶ月情報)'!$M$21/1000000,0)</f>
        <v>1292</v>
      </c>
      <c r="Q52" s="193"/>
      <c r="R52" s="193"/>
      <c r="S52" s="193"/>
      <c r="T52" s="193"/>
      <c r="U52" s="193"/>
      <c r="V52" s="193"/>
      <c r="W52" s="193"/>
      <c r="X52" s="193"/>
      <c r="Y52" s="193"/>
      <c r="Z52" s="193"/>
      <c r="AA52" s="193"/>
      <c r="AB52" s="193">
        <f>ROUNDDOWN('[4]Segment analysis (３ヶ月情報)'!$M$21/1000000,0)</f>
        <v>3670</v>
      </c>
      <c r="AC52" s="193"/>
      <c r="AD52" s="193"/>
      <c r="AE52" s="193"/>
      <c r="AF52" s="193"/>
      <c r="AG52" s="193"/>
      <c r="AH52" s="193"/>
      <c r="AI52" s="193"/>
      <c r="AJ52" s="193"/>
      <c r="AK52" s="193"/>
      <c r="AL52" s="193"/>
      <c r="AM52" s="193"/>
      <c r="AN52" s="193">
        <f>ROUNDDOWN('[2]Segment analysis (３ヶ月情報)'!$M$21/1000000,0)</f>
        <v>1031</v>
      </c>
      <c r="AO52" s="193"/>
      <c r="AP52" s="193"/>
      <c r="AQ52" s="193"/>
      <c r="AR52" s="193"/>
      <c r="AS52" s="193"/>
      <c r="AT52" s="193"/>
      <c r="AU52" s="193"/>
      <c r="AV52" s="193"/>
      <c r="AW52" s="193"/>
      <c r="AX52" s="193"/>
      <c r="AY52" s="193"/>
      <c r="AZ52" s="194">
        <v>832</v>
      </c>
      <c r="BA52" s="193"/>
      <c r="BB52" s="193"/>
      <c r="BC52" s="193"/>
      <c r="BD52" s="193"/>
      <c r="BE52" s="193"/>
      <c r="BF52" s="193"/>
      <c r="BG52" s="193"/>
      <c r="BH52" s="193"/>
      <c r="BI52" s="193"/>
      <c r="BJ52" s="193"/>
      <c r="BK52" s="195"/>
      <c r="BL52" s="196">
        <v>214</v>
      </c>
      <c r="BM52" s="193"/>
      <c r="BN52" s="193"/>
      <c r="BO52" s="193"/>
      <c r="BP52" s="193"/>
      <c r="BQ52" s="193"/>
      <c r="BR52" s="193"/>
      <c r="BS52" s="193"/>
      <c r="BT52" s="193"/>
      <c r="BU52" s="193"/>
      <c r="BV52" s="193"/>
      <c r="BW52" s="195"/>
      <c r="BX52" s="196">
        <v>1023</v>
      </c>
      <c r="BY52" s="193"/>
      <c r="BZ52" s="193"/>
      <c r="CA52" s="193"/>
      <c r="CB52" s="193"/>
      <c r="CC52" s="193"/>
      <c r="CD52" s="193"/>
      <c r="CE52" s="193"/>
      <c r="CF52" s="193"/>
      <c r="CG52" s="193"/>
      <c r="CH52" s="193"/>
      <c r="CI52" s="195"/>
      <c r="CJ52" s="196">
        <v>797</v>
      </c>
      <c r="CK52" s="193"/>
      <c r="CL52" s="193"/>
      <c r="CM52" s="193"/>
      <c r="CN52" s="193"/>
      <c r="CO52" s="193"/>
      <c r="CP52" s="193"/>
      <c r="CQ52" s="193"/>
      <c r="CR52" s="193"/>
      <c r="CS52" s="193"/>
      <c r="CT52" s="193"/>
      <c r="CU52" s="197"/>
      <c r="CV52" s="264">
        <v>499</v>
      </c>
      <c r="CW52" s="243"/>
      <c r="CX52" s="243"/>
      <c r="CY52" s="243"/>
      <c r="CZ52" s="243"/>
      <c r="DA52" s="243"/>
      <c r="DB52" s="243"/>
      <c r="DC52" s="243"/>
      <c r="DD52" s="243"/>
      <c r="DE52" s="243"/>
      <c r="DF52" s="243"/>
      <c r="DG52" s="243"/>
      <c r="DH52" s="243"/>
      <c r="DI52" s="243"/>
      <c r="DJ52" s="243"/>
      <c r="DK52" s="243"/>
      <c r="DL52" s="243"/>
      <c r="DM52" s="243"/>
      <c r="DN52" s="243"/>
      <c r="DO52" s="243"/>
      <c r="DP52" s="243"/>
      <c r="DQ52" s="243"/>
      <c r="DR52" s="243"/>
      <c r="DS52" s="243"/>
      <c r="DT52" s="243"/>
      <c r="DU52" s="243"/>
      <c r="DV52" s="243"/>
      <c r="DW52" s="243"/>
      <c r="DX52" s="243"/>
      <c r="DY52" s="243"/>
      <c r="DZ52" s="243"/>
      <c r="EA52" s="243"/>
      <c r="EB52" s="243"/>
      <c r="EC52" s="243"/>
      <c r="ED52" s="243"/>
      <c r="EE52" s="243"/>
      <c r="EF52" s="266"/>
      <c r="EG52" s="266"/>
      <c r="EH52" s="266"/>
      <c r="EI52" s="266"/>
      <c r="EJ52" s="266"/>
      <c r="EK52" s="266"/>
      <c r="EL52" s="266"/>
      <c r="EM52" s="266"/>
      <c r="EN52" s="266"/>
      <c r="EO52" s="266"/>
      <c r="EP52" s="266"/>
      <c r="EQ52" s="266"/>
      <c r="ER52" s="266"/>
      <c r="ES52" s="328"/>
      <c r="ET52" s="8"/>
    </row>
    <row r="53" spans="1:150" ht="11.9" customHeight="1" x14ac:dyDescent="0.2">
      <c r="A53" s="104"/>
      <c r="B53" s="104"/>
      <c r="C53" s="154" t="str">
        <f>IF($AZ$1="日本語",VLOOKUP(11,Sheet3!$A:$C,2,FALSE),VLOOKUP(11,Sheet3!$A:$C,3,FALSE))</f>
        <v>Operating income margin</v>
      </c>
      <c r="D53" s="183">
        <f>'[3]Segment analysis'!$M$43</f>
        <v>8.3000000000000004E-2</v>
      </c>
      <c r="E53" s="183"/>
      <c r="F53" s="183"/>
      <c r="G53" s="183"/>
      <c r="H53" s="183"/>
      <c r="I53" s="183"/>
      <c r="J53" s="183"/>
      <c r="K53" s="183"/>
      <c r="L53" s="183"/>
      <c r="M53" s="183"/>
      <c r="N53" s="183"/>
      <c r="O53" s="183"/>
      <c r="P53" s="183">
        <f>'[1]Segment analysis (３ヶ月情報)'!$M$44</f>
        <v>5.8000000000000003E-2</v>
      </c>
      <c r="Q53" s="183"/>
      <c r="R53" s="183"/>
      <c r="S53" s="183"/>
      <c r="T53" s="183"/>
      <c r="U53" s="183"/>
      <c r="V53" s="183"/>
      <c r="W53" s="183"/>
      <c r="X53" s="183"/>
      <c r="Y53" s="183"/>
      <c r="Z53" s="183"/>
      <c r="AA53" s="183"/>
      <c r="AB53" s="183">
        <f>'[4]Segment analysis (３ヶ月情報)'!$M$44</f>
        <v>0.11899999999999999</v>
      </c>
      <c r="AC53" s="183"/>
      <c r="AD53" s="183"/>
      <c r="AE53" s="183"/>
      <c r="AF53" s="183"/>
      <c r="AG53" s="183"/>
      <c r="AH53" s="183"/>
      <c r="AI53" s="183"/>
      <c r="AJ53" s="183"/>
      <c r="AK53" s="183"/>
      <c r="AL53" s="183"/>
      <c r="AM53" s="183"/>
      <c r="AN53" s="183">
        <f>'[2]Segment analysis (３ヶ月情報)'!$M$44</f>
        <v>4.1000000000000002E-2</v>
      </c>
      <c r="AO53" s="183"/>
      <c r="AP53" s="183"/>
      <c r="AQ53" s="183"/>
      <c r="AR53" s="183"/>
      <c r="AS53" s="183"/>
      <c r="AT53" s="183"/>
      <c r="AU53" s="183"/>
      <c r="AV53" s="183"/>
      <c r="AW53" s="183"/>
      <c r="AX53" s="183"/>
      <c r="AY53" s="183"/>
      <c r="AZ53" s="272">
        <v>3.3690295581576879E-2</v>
      </c>
      <c r="BA53" s="183"/>
      <c r="BB53" s="183"/>
      <c r="BC53" s="183"/>
      <c r="BD53" s="183"/>
      <c r="BE53" s="183"/>
      <c r="BF53" s="183"/>
      <c r="BG53" s="183"/>
      <c r="BH53" s="183"/>
      <c r="BI53" s="183"/>
      <c r="BJ53" s="183"/>
      <c r="BK53" s="273"/>
      <c r="BL53" s="274">
        <v>9.7512075093411105E-3</v>
      </c>
      <c r="BM53" s="183"/>
      <c r="BN53" s="183"/>
      <c r="BO53" s="183"/>
      <c r="BP53" s="183"/>
      <c r="BQ53" s="183"/>
      <c r="BR53" s="183"/>
      <c r="BS53" s="183"/>
      <c r="BT53" s="183"/>
      <c r="BU53" s="183"/>
      <c r="BV53" s="183"/>
      <c r="BW53" s="273"/>
      <c r="BX53" s="274">
        <v>4.117694413137981E-2</v>
      </c>
      <c r="BY53" s="183"/>
      <c r="BZ53" s="183"/>
      <c r="CA53" s="183"/>
      <c r="CB53" s="183"/>
      <c r="CC53" s="183"/>
      <c r="CD53" s="183"/>
      <c r="CE53" s="183"/>
      <c r="CF53" s="183"/>
      <c r="CG53" s="183"/>
      <c r="CH53" s="183"/>
      <c r="CI53" s="273"/>
      <c r="CJ53" s="274">
        <v>3.3056822895064286E-2</v>
      </c>
      <c r="CK53" s="183"/>
      <c r="CL53" s="183"/>
      <c r="CM53" s="183"/>
      <c r="CN53" s="183"/>
      <c r="CO53" s="183"/>
      <c r="CP53" s="183"/>
      <c r="CQ53" s="183"/>
      <c r="CR53" s="183"/>
      <c r="CS53" s="183"/>
      <c r="CT53" s="183"/>
      <c r="CU53" s="275"/>
      <c r="CV53" s="237">
        <v>2.3E-2</v>
      </c>
      <c r="CW53" s="219"/>
      <c r="CX53" s="219"/>
      <c r="CY53" s="219"/>
      <c r="CZ53" s="219"/>
      <c r="DA53" s="219"/>
      <c r="DB53" s="219"/>
      <c r="DC53" s="219"/>
      <c r="DD53" s="219"/>
      <c r="DE53" s="219"/>
      <c r="DF53" s="219"/>
      <c r="DG53" s="219"/>
      <c r="DH53" s="219"/>
      <c r="DI53" s="219"/>
      <c r="DJ53" s="219"/>
      <c r="DK53" s="219"/>
      <c r="DL53" s="219"/>
      <c r="DM53" s="219"/>
      <c r="DN53" s="219"/>
      <c r="DO53" s="219"/>
      <c r="DP53" s="219"/>
      <c r="DQ53" s="219"/>
      <c r="DR53" s="219"/>
      <c r="DS53" s="219"/>
      <c r="DT53" s="219"/>
      <c r="DU53" s="219"/>
      <c r="DV53" s="219"/>
      <c r="DW53" s="219"/>
      <c r="DX53" s="219"/>
      <c r="DY53" s="219"/>
      <c r="DZ53" s="219"/>
      <c r="EA53" s="219"/>
      <c r="EB53" s="219"/>
      <c r="EC53" s="219"/>
      <c r="ED53" s="219"/>
      <c r="EE53" s="219"/>
      <c r="EF53" s="219"/>
      <c r="EG53" s="219"/>
      <c r="EH53" s="219"/>
      <c r="EI53" s="219"/>
      <c r="EJ53" s="219"/>
      <c r="EK53" s="219"/>
      <c r="EL53" s="219"/>
      <c r="EM53" s="219"/>
      <c r="EN53" s="219"/>
      <c r="EO53" s="219"/>
      <c r="EP53" s="219"/>
      <c r="EQ53" s="219"/>
      <c r="ER53" s="219"/>
      <c r="ES53" s="214"/>
      <c r="ET53" s="8"/>
    </row>
    <row r="54" spans="1:150" ht="11.9" customHeight="1" x14ac:dyDescent="0.2">
      <c r="A54" s="245" t="str">
        <f>IF($AZ$1="日本語",VLOOKUP(215,Sheet3!$A:$C,2,FALSE),VLOOKUP(215,Sheet3!$A:$C,3,FALSE))</f>
        <v>Greater China</v>
      </c>
      <c r="B54" s="245"/>
      <c r="C54" s="23" t="str">
        <f>IF($AZ$1="日本語",VLOOKUP(9,Sheet3!$A:$C,2,FALSE),VLOOKUP(9,Sheet3!$A:$C,3,FALSE))</f>
        <v>Net sales</v>
      </c>
      <c r="D54" s="188">
        <f>ROUNDDOWN('[3]Segment analysis'!$Q$702/1000,0)</f>
        <v>9777</v>
      </c>
      <c r="E54" s="188"/>
      <c r="F54" s="188"/>
      <c r="G54" s="188"/>
      <c r="H54" s="188"/>
      <c r="I54" s="188"/>
      <c r="J54" s="188"/>
      <c r="K54" s="188"/>
      <c r="L54" s="188"/>
      <c r="M54" s="188"/>
      <c r="N54" s="188"/>
      <c r="O54" s="188"/>
      <c r="P54" s="188">
        <f>ROUNDDOWN('[1]Segment analysis (３ヶ月情報)'!$Q$671/1000,0)</f>
        <v>7102</v>
      </c>
      <c r="Q54" s="188"/>
      <c r="R54" s="188"/>
      <c r="S54" s="188"/>
      <c r="T54" s="188"/>
      <c r="U54" s="188"/>
      <c r="V54" s="188"/>
      <c r="W54" s="188"/>
      <c r="X54" s="188"/>
      <c r="Y54" s="188"/>
      <c r="Z54" s="188"/>
      <c r="AA54" s="188"/>
      <c r="AB54" s="188">
        <f>ROUNDDOWN('[4]Segment analysis (３ヶ月情報)'!$Q$671/1000,0)</f>
        <v>10719</v>
      </c>
      <c r="AC54" s="188"/>
      <c r="AD54" s="188"/>
      <c r="AE54" s="188"/>
      <c r="AF54" s="188"/>
      <c r="AG54" s="188"/>
      <c r="AH54" s="188"/>
      <c r="AI54" s="188"/>
      <c r="AJ54" s="188"/>
      <c r="AK54" s="188"/>
      <c r="AL54" s="188"/>
      <c r="AM54" s="188"/>
      <c r="AN54" s="188">
        <f>ROUNDDOWN('[2]Segment analysis (３ヶ月情報)'!$Q$671/1000,0)</f>
        <v>6337</v>
      </c>
      <c r="AO54" s="188"/>
      <c r="AP54" s="188"/>
      <c r="AQ54" s="188"/>
      <c r="AR54" s="188"/>
      <c r="AS54" s="188"/>
      <c r="AT54" s="188"/>
      <c r="AU54" s="188"/>
      <c r="AV54" s="188"/>
      <c r="AW54" s="188"/>
      <c r="AX54" s="188"/>
      <c r="AY54" s="188"/>
      <c r="AZ54" s="292">
        <v>8371</v>
      </c>
      <c r="BA54" s="188"/>
      <c r="BB54" s="188"/>
      <c r="BC54" s="188"/>
      <c r="BD54" s="188"/>
      <c r="BE54" s="188"/>
      <c r="BF54" s="188"/>
      <c r="BG54" s="188"/>
      <c r="BH54" s="188"/>
      <c r="BI54" s="188"/>
      <c r="BJ54" s="188"/>
      <c r="BK54" s="293"/>
      <c r="BL54" s="296">
        <v>10279</v>
      </c>
      <c r="BM54" s="188"/>
      <c r="BN54" s="188"/>
      <c r="BO54" s="188"/>
      <c r="BP54" s="188"/>
      <c r="BQ54" s="188"/>
      <c r="BR54" s="188"/>
      <c r="BS54" s="188"/>
      <c r="BT54" s="188"/>
      <c r="BU54" s="188"/>
      <c r="BV54" s="188"/>
      <c r="BW54" s="293"/>
      <c r="BX54" s="296">
        <v>11164</v>
      </c>
      <c r="BY54" s="188"/>
      <c r="BZ54" s="188"/>
      <c r="CA54" s="188"/>
      <c r="CB54" s="188"/>
      <c r="CC54" s="188"/>
      <c r="CD54" s="188"/>
      <c r="CE54" s="188"/>
      <c r="CF54" s="188"/>
      <c r="CG54" s="188"/>
      <c r="CH54" s="188"/>
      <c r="CI54" s="293"/>
      <c r="CJ54" s="296">
        <v>9634</v>
      </c>
      <c r="CK54" s="188"/>
      <c r="CL54" s="188"/>
      <c r="CM54" s="188"/>
      <c r="CN54" s="188"/>
      <c r="CO54" s="188"/>
      <c r="CP54" s="188"/>
      <c r="CQ54" s="188"/>
      <c r="CR54" s="188"/>
      <c r="CS54" s="188"/>
      <c r="CT54" s="188"/>
      <c r="CU54" s="297"/>
      <c r="CV54" s="298">
        <v>6931</v>
      </c>
      <c r="CW54" s="299"/>
      <c r="CX54" s="299"/>
      <c r="CY54" s="299"/>
      <c r="CZ54" s="299"/>
      <c r="DA54" s="299"/>
      <c r="DB54" s="299"/>
      <c r="DC54" s="299"/>
      <c r="DD54" s="299"/>
      <c r="DE54" s="299"/>
      <c r="DF54" s="299"/>
      <c r="DG54" s="299"/>
      <c r="DH54" s="299"/>
      <c r="DI54" s="299"/>
      <c r="DJ54" s="299"/>
      <c r="DK54" s="299"/>
      <c r="DL54" s="299"/>
      <c r="DM54" s="299"/>
      <c r="DN54" s="299"/>
      <c r="DO54" s="299"/>
      <c r="DP54" s="299"/>
      <c r="DQ54" s="299"/>
      <c r="DR54" s="299"/>
      <c r="DS54" s="299"/>
      <c r="DT54" s="299"/>
      <c r="DU54" s="299"/>
      <c r="DV54" s="299"/>
      <c r="DW54" s="299"/>
      <c r="DX54" s="299"/>
      <c r="DY54" s="299"/>
      <c r="DZ54" s="299"/>
      <c r="EA54" s="299"/>
      <c r="EB54" s="299"/>
      <c r="EC54" s="299"/>
      <c r="ED54" s="299"/>
      <c r="EE54" s="299"/>
      <c r="EF54" s="318"/>
      <c r="EG54" s="319"/>
      <c r="EH54" s="319"/>
      <c r="EI54" s="319"/>
      <c r="EJ54" s="319"/>
      <c r="EK54" s="319"/>
      <c r="EL54" s="319"/>
      <c r="EM54" s="319"/>
      <c r="EN54" s="319"/>
      <c r="EO54" s="319"/>
      <c r="EP54" s="319"/>
      <c r="EQ54" s="319"/>
      <c r="ER54" s="319"/>
      <c r="ES54" s="320"/>
      <c r="ET54" s="8"/>
    </row>
    <row r="55" spans="1:150" ht="11.9" customHeight="1" x14ac:dyDescent="0.2">
      <c r="A55" s="67"/>
      <c r="B55" s="67"/>
      <c r="C55" s="137" t="str">
        <f>IF($AZ$1="日本語",VLOOKUP(10,Sheet3!$A:$C,2,FALSE),VLOOKUP(10,Sheet3!$A:$C,3,FALSE))</f>
        <v>Operating income</v>
      </c>
      <c r="D55" s="329">
        <f>ROUNDDOWN('[3]Segment analysis'!$Q$712/1000,0)</f>
        <v>2539</v>
      </c>
      <c r="E55" s="329"/>
      <c r="F55" s="329"/>
      <c r="G55" s="329"/>
      <c r="H55" s="329"/>
      <c r="I55" s="329"/>
      <c r="J55" s="329"/>
      <c r="K55" s="329"/>
      <c r="L55" s="329"/>
      <c r="M55" s="329"/>
      <c r="N55" s="329"/>
      <c r="O55" s="329"/>
      <c r="P55" s="329">
        <f>ROUNDDOWN('[1]Segment analysis (３ヶ月情報)'!$Q$681/1000,0)</f>
        <v>1522</v>
      </c>
      <c r="Q55" s="329"/>
      <c r="R55" s="329"/>
      <c r="S55" s="329"/>
      <c r="T55" s="329"/>
      <c r="U55" s="329"/>
      <c r="V55" s="329"/>
      <c r="W55" s="329"/>
      <c r="X55" s="329"/>
      <c r="Y55" s="329"/>
      <c r="Z55" s="329"/>
      <c r="AA55" s="329"/>
      <c r="AB55" s="329">
        <f>ROUNDDOWN('[4]Segment analysis (３ヶ月情報)'!$Q$681/1000,0)</f>
        <v>2026</v>
      </c>
      <c r="AC55" s="329"/>
      <c r="AD55" s="329"/>
      <c r="AE55" s="329"/>
      <c r="AF55" s="329"/>
      <c r="AG55" s="329"/>
      <c r="AH55" s="329"/>
      <c r="AI55" s="329"/>
      <c r="AJ55" s="329"/>
      <c r="AK55" s="329"/>
      <c r="AL55" s="329"/>
      <c r="AM55" s="329"/>
      <c r="AN55" s="329">
        <f>ROUNDDOWN('[2]Segment analysis (３ヶ月情報)'!$Q$681/1000,0)</f>
        <v>-493</v>
      </c>
      <c r="AO55" s="329"/>
      <c r="AP55" s="329"/>
      <c r="AQ55" s="329"/>
      <c r="AR55" s="329"/>
      <c r="AS55" s="329"/>
      <c r="AT55" s="329"/>
      <c r="AU55" s="329"/>
      <c r="AV55" s="329"/>
      <c r="AW55" s="329"/>
      <c r="AX55" s="329"/>
      <c r="AY55" s="329"/>
      <c r="AZ55" s="330">
        <v>1216</v>
      </c>
      <c r="BA55" s="329"/>
      <c r="BB55" s="329"/>
      <c r="BC55" s="329"/>
      <c r="BD55" s="329"/>
      <c r="BE55" s="329"/>
      <c r="BF55" s="329"/>
      <c r="BG55" s="329"/>
      <c r="BH55" s="329"/>
      <c r="BI55" s="329"/>
      <c r="BJ55" s="329"/>
      <c r="BK55" s="331"/>
      <c r="BL55" s="291">
        <v>1949</v>
      </c>
      <c r="BM55" s="329"/>
      <c r="BN55" s="329"/>
      <c r="BO55" s="329"/>
      <c r="BP55" s="329"/>
      <c r="BQ55" s="329"/>
      <c r="BR55" s="329"/>
      <c r="BS55" s="329"/>
      <c r="BT55" s="329"/>
      <c r="BU55" s="329"/>
      <c r="BV55" s="329"/>
      <c r="BW55" s="331"/>
      <c r="BX55" s="291">
        <v>1979</v>
      </c>
      <c r="BY55" s="329"/>
      <c r="BZ55" s="329"/>
      <c r="CA55" s="329"/>
      <c r="CB55" s="329"/>
      <c r="CC55" s="329"/>
      <c r="CD55" s="329"/>
      <c r="CE55" s="329"/>
      <c r="CF55" s="329"/>
      <c r="CG55" s="329"/>
      <c r="CH55" s="329"/>
      <c r="CI55" s="331"/>
      <c r="CJ55" s="291">
        <v>254</v>
      </c>
      <c r="CK55" s="329"/>
      <c r="CL55" s="329"/>
      <c r="CM55" s="329"/>
      <c r="CN55" s="329"/>
      <c r="CO55" s="329"/>
      <c r="CP55" s="329"/>
      <c r="CQ55" s="329"/>
      <c r="CR55" s="329"/>
      <c r="CS55" s="329"/>
      <c r="CT55" s="329"/>
      <c r="CU55" s="332"/>
      <c r="CV55" s="303">
        <v>426</v>
      </c>
      <c r="CW55" s="304"/>
      <c r="CX55" s="304"/>
      <c r="CY55" s="304"/>
      <c r="CZ55" s="304"/>
      <c r="DA55" s="304"/>
      <c r="DB55" s="304"/>
      <c r="DC55" s="304"/>
      <c r="DD55" s="304"/>
      <c r="DE55" s="304"/>
      <c r="DF55" s="304"/>
      <c r="DG55" s="304"/>
      <c r="DH55" s="304"/>
      <c r="DI55" s="304"/>
      <c r="DJ55" s="304"/>
      <c r="DK55" s="304"/>
      <c r="DL55" s="304"/>
      <c r="DM55" s="304"/>
      <c r="DN55" s="304"/>
      <c r="DO55" s="304"/>
      <c r="DP55" s="304"/>
      <c r="DQ55" s="304"/>
      <c r="DR55" s="304"/>
      <c r="DS55" s="304"/>
      <c r="DT55" s="304"/>
      <c r="DU55" s="304"/>
      <c r="DV55" s="304"/>
      <c r="DW55" s="304"/>
      <c r="DX55" s="304"/>
      <c r="DY55" s="304"/>
      <c r="DZ55" s="304"/>
      <c r="EA55" s="304"/>
      <c r="EB55" s="304"/>
      <c r="EC55" s="304"/>
      <c r="ED55" s="304"/>
      <c r="EE55" s="304"/>
      <c r="EF55" s="333"/>
      <c r="EG55" s="322"/>
      <c r="EH55" s="322"/>
      <c r="EI55" s="322"/>
      <c r="EJ55" s="322"/>
      <c r="EK55" s="322"/>
      <c r="EL55" s="322"/>
      <c r="EM55" s="322"/>
      <c r="EN55" s="322"/>
      <c r="EO55" s="322"/>
      <c r="EP55" s="322"/>
      <c r="EQ55" s="322"/>
      <c r="ER55" s="322"/>
      <c r="ES55" s="323"/>
      <c r="ET55" s="8"/>
    </row>
    <row r="56" spans="1:150" ht="11.9" customHeight="1" x14ac:dyDescent="0.2">
      <c r="A56" s="105"/>
      <c r="B56" s="105"/>
      <c r="C56" s="24" t="str">
        <f>IF($AZ$1="日本語",VLOOKUP(11,Sheet3!$A:$C,2,FALSE),VLOOKUP(11,Sheet3!$A:$C,3,FALSE))</f>
        <v>Operating income margin</v>
      </c>
      <c r="D56" s="181">
        <f>'[3]Segment analysis'!$Q$715</f>
        <v>0.26</v>
      </c>
      <c r="E56" s="181"/>
      <c r="F56" s="181"/>
      <c r="G56" s="181"/>
      <c r="H56" s="181"/>
      <c r="I56" s="181"/>
      <c r="J56" s="181"/>
      <c r="K56" s="181"/>
      <c r="L56" s="181"/>
      <c r="M56" s="181"/>
      <c r="N56" s="181"/>
      <c r="O56" s="181"/>
      <c r="P56" s="181">
        <f>'[1]Segment analysis (３ヶ月情報)'!$Q$684</f>
        <v>0.214</v>
      </c>
      <c r="Q56" s="181"/>
      <c r="R56" s="181"/>
      <c r="S56" s="181"/>
      <c r="T56" s="181"/>
      <c r="U56" s="181"/>
      <c r="V56" s="181"/>
      <c r="W56" s="181"/>
      <c r="X56" s="181"/>
      <c r="Y56" s="181"/>
      <c r="Z56" s="181"/>
      <c r="AA56" s="181"/>
      <c r="AB56" s="181">
        <f>'[4]Segment analysis (３ヶ月情報)'!$Q$684</f>
        <v>0.189</v>
      </c>
      <c r="AC56" s="181"/>
      <c r="AD56" s="181"/>
      <c r="AE56" s="181"/>
      <c r="AF56" s="181"/>
      <c r="AG56" s="181"/>
      <c r="AH56" s="181"/>
      <c r="AI56" s="181"/>
      <c r="AJ56" s="181"/>
      <c r="AK56" s="181"/>
      <c r="AL56" s="181"/>
      <c r="AM56" s="181"/>
      <c r="AN56" s="181">
        <f>'[2]Segment analysis (３ヶ月情報)'!$Q$684</f>
        <v>-7.8E-2</v>
      </c>
      <c r="AO56" s="181"/>
      <c r="AP56" s="181"/>
      <c r="AQ56" s="181"/>
      <c r="AR56" s="181"/>
      <c r="AS56" s="181"/>
      <c r="AT56" s="181"/>
      <c r="AU56" s="181"/>
      <c r="AV56" s="181"/>
      <c r="AW56" s="181"/>
      <c r="AX56" s="181"/>
      <c r="AY56" s="181"/>
      <c r="AZ56" s="276">
        <v>0.14536598483198876</v>
      </c>
      <c r="BA56" s="181"/>
      <c r="BB56" s="181"/>
      <c r="BC56" s="181"/>
      <c r="BD56" s="181"/>
      <c r="BE56" s="181"/>
      <c r="BF56" s="181"/>
      <c r="BG56" s="181"/>
      <c r="BH56" s="181"/>
      <c r="BI56" s="181"/>
      <c r="BJ56" s="181"/>
      <c r="BK56" s="277"/>
      <c r="BL56" s="278">
        <v>0.18960988422998346</v>
      </c>
      <c r="BM56" s="181"/>
      <c r="BN56" s="181"/>
      <c r="BO56" s="181"/>
      <c r="BP56" s="181"/>
      <c r="BQ56" s="181"/>
      <c r="BR56" s="181"/>
      <c r="BS56" s="181"/>
      <c r="BT56" s="181"/>
      <c r="BU56" s="181"/>
      <c r="BV56" s="181"/>
      <c r="BW56" s="277"/>
      <c r="BX56" s="278">
        <v>0.17726621282694374</v>
      </c>
      <c r="BY56" s="181"/>
      <c r="BZ56" s="181"/>
      <c r="CA56" s="181"/>
      <c r="CB56" s="181"/>
      <c r="CC56" s="181"/>
      <c r="CD56" s="181"/>
      <c r="CE56" s="181"/>
      <c r="CF56" s="181"/>
      <c r="CG56" s="181"/>
      <c r="CH56" s="181"/>
      <c r="CI56" s="277"/>
      <c r="CJ56" s="278">
        <v>2.6364957442391531E-2</v>
      </c>
      <c r="CK56" s="181"/>
      <c r="CL56" s="181"/>
      <c r="CM56" s="181"/>
      <c r="CN56" s="181"/>
      <c r="CO56" s="181"/>
      <c r="CP56" s="181"/>
      <c r="CQ56" s="181"/>
      <c r="CR56" s="181"/>
      <c r="CS56" s="181"/>
      <c r="CT56" s="181"/>
      <c r="CU56" s="279"/>
      <c r="CV56" s="280">
        <v>6.0999999999999999E-2</v>
      </c>
      <c r="CW56" s="281"/>
      <c r="CX56" s="281"/>
      <c r="CY56" s="281"/>
      <c r="CZ56" s="281"/>
      <c r="DA56" s="281"/>
      <c r="DB56" s="281"/>
      <c r="DC56" s="281"/>
      <c r="DD56" s="281"/>
      <c r="DE56" s="281"/>
      <c r="DF56" s="281"/>
      <c r="DG56" s="281"/>
      <c r="DH56" s="281"/>
      <c r="DI56" s="281"/>
      <c r="DJ56" s="281"/>
      <c r="DK56" s="281"/>
      <c r="DL56" s="281"/>
      <c r="DM56" s="281"/>
      <c r="DN56" s="281"/>
      <c r="DO56" s="281"/>
      <c r="DP56" s="281"/>
      <c r="DQ56" s="281"/>
      <c r="DR56" s="281"/>
      <c r="DS56" s="281"/>
      <c r="DT56" s="281"/>
      <c r="DU56" s="281"/>
      <c r="DV56" s="281"/>
      <c r="DW56" s="281"/>
      <c r="DX56" s="281"/>
      <c r="DY56" s="281"/>
      <c r="DZ56" s="281"/>
      <c r="EA56" s="281"/>
      <c r="EB56" s="281"/>
      <c r="EC56" s="281"/>
      <c r="ED56" s="281"/>
      <c r="EE56" s="281"/>
      <c r="EF56" s="281"/>
      <c r="EG56" s="281"/>
      <c r="EH56" s="281"/>
      <c r="EI56" s="281"/>
      <c r="EJ56" s="281"/>
      <c r="EK56" s="281"/>
      <c r="EL56" s="281"/>
      <c r="EM56" s="281"/>
      <c r="EN56" s="281"/>
      <c r="EO56" s="281"/>
      <c r="EP56" s="281"/>
      <c r="EQ56" s="281"/>
      <c r="ER56" s="281"/>
      <c r="ES56" s="278"/>
      <c r="ET56" s="8"/>
    </row>
    <row r="57" spans="1:150" ht="11.9" customHeight="1" x14ac:dyDescent="0.2">
      <c r="A57" s="246" t="str">
        <f>IF($AZ$1="日本語",VLOOKUP(217,Sheet3!$A:$C,2,FALSE),VLOOKUP(217,Sheet3!$A:$C,3,FALSE))</f>
        <v xml:space="preserve">Oceania </v>
      </c>
      <c r="B57" s="246"/>
      <c r="C57" s="137" t="str">
        <f>IF($AZ$1="日本語",VLOOKUP(9,Sheet3!$A:$C,2,FALSE),VLOOKUP(9,Sheet3!$A:$C,3,FALSE))</f>
        <v>Net sales</v>
      </c>
      <c r="D57" s="199">
        <f>ROUNDDOWN('[3]Segment analysis'!$Q$485/1000,0)</f>
        <v>5752</v>
      </c>
      <c r="E57" s="199"/>
      <c r="F57" s="199"/>
      <c r="G57" s="199"/>
      <c r="H57" s="199"/>
      <c r="I57" s="199"/>
      <c r="J57" s="199"/>
      <c r="K57" s="199"/>
      <c r="L57" s="199"/>
      <c r="M57" s="199"/>
      <c r="N57" s="199"/>
      <c r="O57" s="199"/>
      <c r="P57" s="199">
        <f>ROUNDDOWN('[1]Segment analysis (３ヶ月情報)'!$Q$468/1000,0)</f>
        <v>4457</v>
      </c>
      <c r="Q57" s="199"/>
      <c r="R57" s="199"/>
      <c r="S57" s="199"/>
      <c r="T57" s="199"/>
      <c r="U57" s="199"/>
      <c r="V57" s="199"/>
      <c r="W57" s="199"/>
      <c r="X57" s="199"/>
      <c r="Y57" s="199"/>
      <c r="Z57" s="199"/>
      <c r="AA57" s="199"/>
      <c r="AB57" s="199">
        <f>ROUNDDOWN('[4]Segment analysis (３ヶ月情報)'!$Q$468/1000,0)</f>
        <v>4606</v>
      </c>
      <c r="AC57" s="199"/>
      <c r="AD57" s="199"/>
      <c r="AE57" s="199"/>
      <c r="AF57" s="199"/>
      <c r="AG57" s="199"/>
      <c r="AH57" s="199"/>
      <c r="AI57" s="199"/>
      <c r="AJ57" s="199"/>
      <c r="AK57" s="199"/>
      <c r="AL57" s="199"/>
      <c r="AM57" s="199"/>
      <c r="AN57" s="199">
        <f>ROUNDDOWN('[2]Segment analysis (３ヶ月情報)'!$Q$468/1000,0)</f>
        <v>5244</v>
      </c>
      <c r="AO57" s="199"/>
      <c r="AP57" s="199"/>
      <c r="AQ57" s="199"/>
      <c r="AR57" s="199"/>
      <c r="AS57" s="199"/>
      <c r="AT57" s="199"/>
      <c r="AU57" s="199"/>
      <c r="AV57" s="199"/>
      <c r="AW57" s="199"/>
      <c r="AX57" s="199"/>
      <c r="AY57" s="199"/>
      <c r="AZ57" s="232">
        <v>4521</v>
      </c>
      <c r="BA57" s="199"/>
      <c r="BB57" s="199"/>
      <c r="BC57" s="199"/>
      <c r="BD57" s="199"/>
      <c r="BE57" s="199"/>
      <c r="BF57" s="199"/>
      <c r="BG57" s="199"/>
      <c r="BH57" s="199"/>
      <c r="BI57" s="199"/>
      <c r="BJ57" s="199"/>
      <c r="BK57" s="200"/>
      <c r="BL57" s="198">
        <v>3947</v>
      </c>
      <c r="BM57" s="199"/>
      <c r="BN57" s="199"/>
      <c r="BO57" s="199"/>
      <c r="BP57" s="199"/>
      <c r="BQ57" s="199"/>
      <c r="BR57" s="199"/>
      <c r="BS57" s="199"/>
      <c r="BT57" s="199"/>
      <c r="BU57" s="199"/>
      <c r="BV57" s="199"/>
      <c r="BW57" s="200"/>
      <c r="BX57" s="198">
        <v>4177</v>
      </c>
      <c r="BY57" s="199"/>
      <c r="BZ57" s="199"/>
      <c r="CA57" s="199"/>
      <c r="CB57" s="199"/>
      <c r="CC57" s="199"/>
      <c r="CD57" s="199"/>
      <c r="CE57" s="199"/>
      <c r="CF57" s="199"/>
      <c r="CG57" s="199"/>
      <c r="CH57" s="199"/>
      <c r="CI57" s="200"/>
      <c r="CJ57" s="198">
        <v>5801</v>
      </c>
      <c r="CK57" s="199"/>
      <c r="CL57" s="199"/>
      <c r="CM57" s="199"/>
      <c r="CN57" s="199"/>
      <c r="CO57" s="199"/>
      <c r="CP57" s="199"/>
      <c r="CQ57" s="199"/>
      <c r="CR57" s="199"/>
      <c r="CS57" s="199"/>
      <c r="CT57" s="199"/>
      <c r="CU57" s="201"/>
      <c r="CV57" s="233">
        <v>4742</v>
      </c>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234"/>
      <c r="DV57" s="234"/>
      <c r="DW57" s="234"/>
      <c r="DX57" s="234"/>
      <c r="DY57" s="234"/>
      <c r="DZ57" s="234"/>
      <c r="EA57" s="234"/>
      <c r="EB57" s="234"/>
      <c r="EC57" s="234"/>
      <c r="ED57" s="234"/>
      <c r="EE57" s="234"/>
      <c r="EF57" s="270"/>
      <c r="EG57" s="271"/>
      <c r="EH57" s="271"/>
      <c r="EI57" s="271"/>
      <c r="EJ57" s="271"/>
      <c r="EK57" s="271"/>
      <c r="EL57" s="271"/>
      <c r="EM57" s="271"/>
      <c r="EN57" s="271"/>
      <c r="EO57" s="271"/>
      <c r="EP57" s="271"/>
      <c r="EQ57" s="271"/>
      <c r="ER57" s="271"/>
      <c r="ES57" s="310"/>
      <c r="ET57" s="8"/>
    </row>
    <row r="58" spans="1:150" ht="11.9" customHeight="1" x14ac:dyDescent="0.2">
      <c r="A58" s="20"/>
      <c r="B58" s="20"/>
      <c r="C58" s="23" t="str">
        <f>IF($AZ$1="日本語",VLOOKUP(10,Sheet3!$A:$C,2,FALSE),VLOOKUP(10,Sheet3!$A:$C,3,FALSE))</f>
        <v>Operating income</v>
      </c>
      <c r="D58" s="193">
        <f>ROUNDDOWN('[3]Segment analysis'!$Q$495/1000,0)</f>
        <v>1091</v>
      </c>
      <c r="E58" s="193"/>
      <c r="F58" s="193"/>
      <c r="G58" s="193"/>
      <c r="H58" s="193"/>
      <c r="I58" s="193"/>
      <c r="J58" s="193"/>
      <c r="K58" s="193"/>
      <c r="L58" s="193"/>
      <c r="M58" s="193"/>
      <c r="N58" s="193"/>
      <c r="O58" s="193"/>
      <c r="P58" s="193">
        <f>ROUNDDOWN('[1]Segment analysis (３ヶ月情報)'!$Q$478/1000,0)</f>
        <v>642</v>
      </c>
      <c r="Q58" s="193"/>
      <c r="R58" s="193"/>
      <c r="S58" s="193"/>
      <c r="T58" s="193"/>
      <c r="U58" s="193"/>
      <c r="V58" s="193"/>
      <c r="W58" s="193"/>
      <c r="X58" s="193"/>
      <c r="Y58" s="193"/>
      <c r="Z58" s="193"/>
      <c r="AA58" s="193"/>
      <c r="AB58" s="193">
        <f>ROUNDDOWN('[4]Segment analysis (３ヶ月情報)'!$Q$478/1000,0)</f>
        <v>673</v>
      </c>
      <c r="AC58" s="193"/>
      <c r="AD58" s="193"/>
      <c r="AE58" s="193"/>
      <c r="AF58" s="193"/>
      <c r="AG58" s="193"/>
      <c r="AH58" s="193"/>
      <c r="AI58" s="193"/>
      <c r="AJ58" s="193"/>
      <c r="AK58" s="193"/>
      <c r="AL58" s="193"/>
      <c r="AM58" s="193"/>
      <c r="AN58" s="193">
        <f>ROUNDDOWN('[2]Segment analysis (３ヶ月情報)'!$Q$478/1000,0)</f>
        <v>698</v>
      </c>
      <c r="AO58" s="193"/>
      <c r="AP58" s="193"/>
      <c r="AQ58" s="193"/>
      <c r="AR58" s="193"/>
      <c r="AS58" s="193"/>
      <c r="AT58" s="193"/>
      <c r="AU58" s="193"/>
      <c r="AV58" s="193"/>
      <c r="AW58" s="193"/>
      <c r="AX58" s="193"/>
      <c r="AY58" s="193"/>
      <c r="AZ58" s="194">
        <v>628</v>
      </c>
      <c r="BA58" s="193"/>
      <c r="BB58" s="193"/>
      <c r="BC58" s="193"/>
      <c r="BD58" s="193"/>
      <c r="BE58" s="193"/>
      <c r="BF58" s="193"/>
      <c r="BG58" s="193"/>
      <c r="BH58" s="193"/>
      <c r="BI58" s="193"/>
      <c r="BJ58" s="193"/>
      <c r="BK58" s="195"/>
      <c r="BL58" s="196">
        <v>409</v>
      </c>
      <c r="BM58" s="193"/>
      <c r="BN58" s="193"/>
      <c r="BO58" s="193"/>
      <c r="BP58" s="193"/>
      <c r="BQ58" s="193"/>
      <c r="BR58" s="193"/>
      <c r="BS58" s="193"/>
      <c r="BT58" s="193"/>
      <c r="BU58" s="193"/>
      <c r="BV58" s="193"/>
      <c r="BW58" s="195"/>
      <c r="BX58" s="196">
        <v>371</v>
      </c>
      <c r="BY58" s="193"/>
      <c r="BZ58" s="193"/>
      <c r="CA58" s="193"/>
      <c r="CB58" s="193"/>
      <c r="CC58" s="193"/>
      <c r="CD58" s="193"/>
      <c r="CE58" s="193"/>
      <c r="CF58" s="193"/>
      <c r="CG58" s="193"/>
      <c r="CH58" s="193"/>
      <c r="CI58" s="195"/>
      <c r="CJ58" s="196">
        <v>536</v>
      </c>
      <c r="CK58" s="193"/>
      <c r="CL58" s="193"/>
      <c r="CM58" s="193"/>
      <c r="CN58" s="193"/>
      <c r="CO58" s="193"/>
      <c r="CP58" s="193"/>
      <c r="CQ58" s="193"/>
      <c r="CR58" s="193"/>
      <c r="CS58" s="193"/>
      <c r="CT58" s="193"/>
      <c r="CU58" s="197"/>
      <c r="CV58" s="264">
        <v>542</v>
      </c>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65"/>
      <c r="EG58" s="266"/>
      <c r="EH58" s="266"/>
      <c r="EI58" s="266"/>
      <c r="EJ58" s="266"/>
      <c r="EK58" s="266"/>
      <c r="EL58" s="266"/>
      <c r="EM58" s="266"/>
      <c r="EN58" s="266"/>
      <c r="EO58" s="266"/>
      <c r="EP58" s="266"/>
      <c r="EQ58" s="266"/>
      <c r="ER58" s="266"/>
      <c r="ES58" s="328"/>
      <c r="ET58" s="8"/>
    </row>
    <row r="59" spans="1:150" ht="11.9" customHeight="1" x14ac:dyDescent="0.2">
      <c r="A59" s="104"/>
      <c r="B59" s="104"/>
      <c r="C59" s="154" t="str">
        <f>IF($AZ$1="日本語",VLOOKUP(11,Sheet3!$A:$C,2,FALSE),VLOOKUP(11,Sheet3!$A:$C,3,FALSE))</f>
        <v>Operating income margin</v>
      </c>
      <c r="D59" s="215">
        <f>'[3]Segment analysis'!$Q$498</f>
        <v>0.19</v>
      </c>
      <c r="E59" s="215"/>
      <c r="F59" s="215"/>
      <c r="G59" s="215"/>
      <c r="H59" s="215"/>
      <c r="I59" s="215"/>
      <c r="J59" s="215"/>
      <c r="K59" s="215"/>
      <c r="L59" s="215"/>
      <c r="M59" s="215"/>
      <c r="N59" s="215"/>
      <c r="O59" s="215"/>
      <c r="P59" s="215">
        <f>'[1]Segment analysis (３ヶ月情報)'!$Q$481</f>
        <v>0.14399999999999999</v>
      </c>
      <c r="Q59" s="215"/>
      <c r="R59" s="215"/>
      <c r="S59" s="215"/>
      <c r="T59" s="215"/>
      <c r="U59" s="215"/>
      <c r="V59" s="215"/>
      <c r="W59" s="215"/>
      <c r="X59" s="215"/>
      <c r="Y59" s="215"/>
      <c r="Z59" s="215"/>
      <c r="AA59" s="215"/>
      <c r="AB59" s="215">
        <f>'[4]Segment analysis (３ヶ月情報)'!$Q$481</f>
        <v>0.14599999999999999</v>
      </c>
      <c r="AC59" s="215"/>
      <c r="AD59" s="215"/>
      <c r="AE59" s="215"/>
      <c r="AF59" s="215"/>
      <c r="AG59" s="215"/>
      <c r="AH59" s="215"/>
      <c r="AI59" s="215"/>
      <c r="AJ59" s="215"/>
      <c r="AK59" s="215"/>
      <c r="AL59" s="215"/>
      <c r="AM59" s="215"/>
      <c r="AN59" s="215">
        <f>'[2]Segment analysis (３ヶ月情報)'!$Q$481</f>
        <v>0.13300000000000001</v>
      </c>
      <c r="AO59" s="215"/>
      <c r="AP59" s="215"/>
      <c r="AQ59" s="215"/>
      <c r="AR59" s="215"/>
      <c r="AS59" s="215"/>
      <c r="AT59" s="215"/>
      <c r="AU59" s="215"/>
      <c r="AV59" s="215"/>
      <c r="AW59" s="215"/>
      <c r="AX59" s="215"/>
      <c r="AY59" s="215"/>
      <c r="AZ59" s="272">
        <v>0.13910721166783288</v>
      </c>
      <c r="BA59" s="183"/>
      <c r="BB59" s="183"/>
      <c r="BC59" s="183"/>
      <c r="BD59" s="183"/>
      <c r="BE59" s="183"/>
      <c r="BF59" s="183"/>
      <c r="BG59" s="183"/>
      <c r="BH59" s="183"/>
      <c r="BI59" s="183"/>
      <c r="BJ59" s="183"/>
      <c r="BK59" s="273"/>
      <c r="BL59" s="274">
        <v>0.10362300481378262</v>
      </c>
      <c r="BM59" s="183"/>
      <c r="BN59" s="183"/>
      <c r="BO59" s="183"/>
      <c r="BP59" s="183"/>
      <c r="BQ59" s="183"/>
      <c r="BR59" s="183"/>
      <c r="BS59" s="183"/>
      <c r="BT59" s="183"/>
      <c r="BU59" s="183"/>
      <c r="BV59" s="183"/>
      <c r="BW59" s="273"/>
      <c r="BX59" s="274">
        <v>8.8819727076849417E-2</v>
      </c>
      <c r="BY59" s="183"/>
      <c r="BZ59" s="183"/>
      <c r="CA59" s="183"/>
      <c r="CB59" s="183"/>
      <c r="CC59" s="183"/>
      <c r="CD59" s="183"/>
      <c r="CE59" s="183"/>
      <c r="CF59" s="183"/>
      <c r="CG59" s="183"/>
      <c r="CH59" s="183"/>
      <c r="CI59" s="273"/>
      <c r="CJ59" s="274">
        <v>9.2397862437510775E-2</v>
      </c>
      <c r="CK59" s="183"/>
      <c r="CL59" s="183"/>
      <c r="CM59" s="183"/>
      <c r="CN59" s="183"/>
      <c r="CO59" s="183"/>
      <c r="CP59" s="183"/>
      <c r="CQ59" s="183"/>
      <c r="CR59" s="183"/>
      <c r="CS59" s="183"/>
      <c r="CT59" s="183"/>
      <c r="CU59" s="275"/>
      <c r="CV59" s="237">
        <v>0.114</v>
      </c>
      <c r="CW59" s="219"/>
      <c r="CX59" s="219"/>
      <c r="CY59" s="219"/>
      <c r="CZ59" s="219"/>
      <c r="DA59" s="219"/>
      <c r="DB59" s="219"/>
      <c r="DC59" s="219"/>
      <c r="DD59" s="219"/>
      <c r="DE59" s="219"/>
      <c r="DF59" s="219"/>
      <c r="DG59" s="219"/>
      <c r="DH59" s="219"/>
      <c r="DI59" s="219"/>
      <c r="DJ59" s="219"/>
      <c r="DK59" s="219"/>
      <c r="DL59" s="219"/>
      <c r="DM59" s="219"/>
      <c r="DN59" s="219"/>
      <c r="DO59" s="219"/>
      <c r="DP59" s="219"/>
      <c r="DQ59" s="219"/>
      <c r="DR59" s="219"/>
      <c r="DS59" s="219"/>
      <c r="DT59" s="219"/>
      <c r="DU59" s="219"/>
      <c r="DV59" s="219"/>
      <c r="DW59" s="219"/>
      <c r="DX59" s="219"/>
      <c r="DY59" s="219"/>
      <c r="DZ59" s="219"/>
      <c r="EA59" s="219"/>
      <c r="EB59" s="219"/>
      <c r="EC59" s="219"/>
      <c r="ED59" s="219"/>
      <c r="EE59" s="219"/>
      <c r="EF59" s="219"/>
      <c r="EG59" s="219"/>
      <c r="EH59" s="219"/>
      <c r="EI59" s="219"/>
      <c r="EJ59" s="219"/>
      <c r="EK59" s="219"/>
      <c r="EL59" s="219"/>
      <c r="EM59" s="219"/>
      <c r="EN59" s="219"/>
      <c r="EO59" s="219"/>
      <c r="EP59" s="219"/>
      <c r="EQ59" s="219"/>
      <c r="ER59" s="219"/>
      <c r="ES59" s="214"/>
      <c r="ET59" s="8"/>
    </row>
    <row r="60" spans="1:150" ht="11.9" customHeight="1" x14ac:dyDescent="0.2">
      <c r="A60" s="245" t="str">
        <f>IF($AZ$1="日本語",VLOOKUP(218,Sheet3!$A:$C,2,FALSE),VLOOKUP(218,Sheet3!$A:$C,3,FALSE))</f>
        <v>Southeast and South Asia</v>
      </c>
      <c r="B60" s="245"/>
      <c r="C60" s="23" t="str">
        <f>IF($AZ$1="日本語",VLOOKUP(9,Sheet3!$A:$C,2,FALSE),VLOOKUP(9,Sheet3!$A:$C,3,FALSE))</f>
        <v>Net sales</v>
      </c>
      <c r="D60" s="188">
        <f>ROUNDDOWN('[3]Segment analysis'!$Q$516/1000,0)</f>
        <v>2316</v>
      </c>
      <c r="E60" s="188"/>
      <c r="F60" s="188"/>
      <c r="G60" s="188"/>
      <c r="H60" s="188"/>
      <c r="I60" s="188"/>
      <c r="J60" s="188"/>
      <c r="K60" s="188"/>
      <c r="L60" s="188"/>
      <c r="M60" s="188"/>
      <c r="N60" s="188"/>
      <c r="O60" s="188"/>
      <c r="P60" s="188">
        <f>ROUNDDOWN('[1]Segment analysis (３ヶ月情報)'!$Q$497/1000,0)</f>
        <v>1928</v>
      </c>
      <c r="Q60" s="188"/>
      <c r="R60" s="188"/>
      <c r="S60" s="188"/>
      <c r="T60" s="188"/>
      <c r="U60" s="188"/>
      <c r="V60" s="188"/>
      <c r="W60" s="188"/>
      <c r="X60" s="188"/>
      <c r="Y60" s="188"/>
      <c r="Z60" s="188"/>
      <c r="AA60" s="188"/>
      <c r="AB60" s="188">
        <f>ROUNDDOWN('[4]Segment analysis (３ヶ月情報)'!$Q$497/1000,0)</f>
        <v>2143</v>
      </c>
      <c r="AC60" s="188"/>
      <c r="AD60" s="188"/>
      <c r="AE60" s="188"/>
      <c r="AF60" s="188"/>
      <c r="AG60" s="188"/>
      <c r="AH60" s="188"/>
      <c r="AI60" s="188"/>
      <c r="AJ60" s="188"/>
      <c r="AK60" s="188"/>
      <c r="AL60" s="188"/>
      <c r="AM60" s="188"/>
      <c r="AN60" s="188">
        <f>ROUNDDOWN('[2]Segment analysis (３ヶ月情報)'!$Q$497/1000,0)</f>
        <v>1204</v>
      </c>
      <c r="AO60" s="188"/>
      <c r="AP60" s="188"/>
      <c r="AQ60" s="188"/>
      <c r="AR60" s="188"/>
      <c r="AS60" s="188"/>
      <c r="AT60" s="188"/>
      <c r="AU60" s="188"/>
      <c r="AV60" s="188"/>
      <c r="AW60" s="188"/>
      <c r="AX60" s="188"/>
      <c r="AY60" s="188"/>
      <c r="AZ60" s="292">
        <v>3002</v>
      </c>
      <c r="BA60" s="188"/>
      <c r="BB60" s="188"/>
      <c r="BC60" s="188"/>
      <c r="BD60" s="188"/>
      <c r="BE60" s="188"/>
      <c r="BF60" s="188"/>
      <c r="BG60" s="188"/>
      <c r="BH60" s="188"/>
      <c r="BI60" s="188"/>
      <c r="BJ60" s="188"/>
      <c r="BK60" s="293"/>
      <c r="BL60" s="296">
        <v>2550</v>
      </c>
      <c r="BM60" s="188"/>
      <c r="BN60" s="188"/>
      <c r="BO60" s="188"/>
      <c r="BP60" s="188"/>
      <c r="BQ60" s="188"/>
      <c r="BR60" s="188"/>
      <c r="BS60" s="188"/>
      <c r="BT60" s="188"/>
      <c r="BU60" s="188"/>
      <c r="BV60" s="188"/>
      <c r="BW60" s="293"/>
      <c r="BX60" s="296">
        <v>3349</v>
      </c>
      <c r="BY60" s="188"/>
      <c r="BZ60" s="188"/>
      <c r="CA60" s="188"/>
      <c r="CB60" s="188"/>
      <c r="CC60" s="188"/>
      <c r="CD60" s="188"/>
      <c r="CE60" s="188"/>
      <c r="CF60" s="188"/>
      <c r="CG60" s="188"/>
      <c r="CH60" s="188"/>
      <c r="CI60" s="293"/>
      <c r="CJ60" s="296">
        <v>2403</v>
      </c>
      <c r="CK60" s="188"/>
      <c r="CL60" s="188"/>
      <c r="CM60" s="188"/>
      <c r="CN60" s="188"/>
      <c r="CO60" s="188"/>
      <c r="CP60" s="188"/>
      <c r="CQ60" s="188"/>
      <c r="CR60" s="188"/>
      <c r="CS60" s="188"/>
      <c r="CT60" s="188"/>
      <c r="CU60" s="297"/>
      <c r="CV60" s="298">
        <v>2749</v>
      </c>
      <c r="CW60" s="299"/>
      <c r="CX60" s="299"/>
      <c r="CY60" s="299"/>
      <c r="CZ60" s="299"/>
      <c r="DA60" s="299"/>
      <c r="DB60" s="299"/>
      <c r="DC60" s="299"/>
      <c r="DD60" s="299"/>
      <c r="DE60" s="299"/>
      <c r="DF60" s="299"/>
      <c r="DG60" s="299"/>
      <c r="DH60" s="299"/>
      <c r="DI60" s="299"/>
      <c r="DJ60" s="299"/>
      <c r="DK60" s="299"/>
      <c r="DL60" s="299"/>
      <c r="DM60" s="299"/>
      <c r="DN60" s="299"/>
      <c r="DO60" s="299"/>
      <c r="DP60" s="299"/>
      <c r="DQ60" s="299"/>
      <c r="DR60" s="299"/>
      <c r="DS60" s="299"/>
      <c r="DT60" s="299"/>
      <c r="DU60" s="299"/>
      <c r="DV60" s="299"/>
      <c r="DW60" s="299"/>
      <c r="DX60" s="299"/>
      <c r="DY60" s="299"/>
      <c r="DZ60" s="299"/>
      <c r="EA60" s="299"/>
      <c r="EB60" s="299"/>
      <c r="EC60" s="299"/>
      <c r="ED60" s="299"/>
      <c r="EE60" s="299"/>
      <c r="EF60" s="318"/>
      <c r="EG60" s="319"/>
      <c r="EH60" s="319"/>
      <c r="EI60" s="319"/>
      <c r="EJ60" s="319"/>
      <c r="EK60" s="319"/>
      <c r="EL60" s="319"/>
      <c r="EM60" s="319"/>
      <c r="EN60" s="319"/>
      <c r="EO60" s="319"/>
      <c r="EP60" s="319"/>
      <c r="EQ60" s="319"/>
      <c r="ER60" s="319"/>
      <c r="ES60" s="320"/>
      <c r="ET60" s="8"/>
    </row>
    <row r="61" spans="1:150" ht="11.9" customHeight="1" x14ac:dyDescent="0.2">
      <c r="A61" s="67"/>
      <c r="B61" s="67"/>
      <c r="C61" s="137" t="str">
        <f>IF($AZ$1="日本語",VLOOKUP(10,Sheet3!$A:$C,2,FALSE),VLOOKUP(10,Sheet3!$A:$C,3,FALSE))</f>
        <v>Operating income</v>
      </c>
      <c r="D61" s="329">
        <f>ROUNDDOWN('[3]Segment analysis'!$Q$526/1000,0)</f>
        <v>474</v>
      </c>
      <c r="E61" s="329"/>
      <c r="F61" s="329"/>
      <c r="G61" s="329"/>
      <c r="H61" s="329"/>
      <c r="I61" s="329"/>
      <c r="J61" s="329"/>
      <c r="K61" s="329"/>
      <c r="L61" s="329"/>
      <c r="M61" s="329"/>
      <c r="N61" s="329"/>
      <c r="O61" s="329"/>
      <c r="P61" s="329">
        <f>ROUNDDOWN('[1]Segment analysis (３ヶ月情報)'!$Q$507/1000,0)</f>
        <v>176</v>
      </c>
      <c r="Q61" s="329"/>
      <c r="R61" s="329"/>
      <c r="S61" s="329"/>
      <c r="T61" s="329"/>
      <c r="U61" s="329"/>
      <c r="V61" s="329"/>
      <c r="W61" s="329"/>
      <c r="X61" s="329"/>
      <c r="Y61" s="329"/>
      <c r="Z61" s="329"/>
      <c r="AA61" s="329"/>
      <c r="AB61" s="329">
        <f>ROUNDDOWN('[4]Segment analysis (３ヶ月情報)'!$Q$507/1000,0)</f>
        <v>357</v>
      </c>
      <c r="AC61" s="329"/>
      <c r="AD61" s="329"/>
      <c r="AE61" s="329"/>
      <c r="AF61" s="329"/>
      <c r="AG61" s="329"/>
      <c r="AH61" s="329"/>
      <c r="AI61" s="329"/>
      <c r="AJ61" s="329"/>
      <c r="AK61" s="329"/>
      <c r="AL61" s="329"/>
      <c r="AM61" s="329"/>
      <c r="AN61" s="329">
        <f>ROUNDDOWN('[2]Segment analysis (３ヶ月情報)'!$Q$507/1000,0)</f>
        <v>-57</v>
      </c>
      <c r="AO61" s="329"/>
      <c r="AP61" s="329"/>
      <c r="AQ61" s="329"/>
      <c r="AR61" s="329"/>
      <c r="AS61" s="329"/>
      <c r="AT61" s="329"/>
      <c r="AU61" s="329"/>
      <c r="AV61" s="329"/>
      <c r="AW61" s="329"/>
      <c r="AX61" s="329"/>
      <c r="AY61" s="329"/>
      <c r="AZ61" s="330">
        <v>430</v>
      </c>
      <c r="BA61" s="329"/>
      <c r="BB61" s="329"/>
      <c r="BC61" s="329"/>
      <c r="BD61" s="329"/>
      <c r="BE61" s="329"/>
      <c r="BF61" s="329"/>
      <c r="BG61" s="329"/>
      <c r="BH61" s="329"/>
      <c r="BI61" s="329"/>
      <c r="BJ61" s="329"/>
      <c r="BK61" s="331"/>
      <c r="BL61" s="291">
        <v>121</v>
      </c>
      <c r="BM61" s="329"/>
      <c r="BN61" s="329"/>
      <c r="BO61" s="329"/>
      <c r="BP61" s="329"/>
      <c r="BQ61" s="329"/>
      <c r="BR61" s="329"/>
      <c r="BS61" s="329"/>
      <c r="BT61" s="329"/>
      <c r="BU61" s="329"/>
      <c r="BV61" s="329"/>
      <c r="BW61" s="331"/>
      <c r="BX61" s="291">
        <v>322</v>
      </c>
      <c r="BY61" s="329"/>
      <c r="BZ61" s="329"/>
      <c r="CA61" s="329"/>
      <c r="CB61" s="329"/>
      <c r="CC61" s="329"/>
      <c r="CD61" s="329"/>
      <c r="CE61" s="329"/>
      <c r="CF61" s="329"/>
      <c r="CG61" s="329"/>
      <c r="CH61" s="329"/>
      <c r="CI61" s="331"/>
      <c r="CJ61" s="291">
        <v>-84</v>
      </c>
      <c r="CK61" s="329"/>
      <c r="CL61" s="329"/>
      <c r="CM61" s="329"/>
      <c r="CN61" s="329"/>
      <c r="CO61" s="329"/>
      <c r="CP61" s="329"/>
      <c r="CQ61" s="329"/>
      <c r="CR61" s="329"/>
      <c r="CS61" s="329"/>
      <c r="CT61" s="329"/>
      <c r="CU61" s="332"/>
      <c r="CV61" s="303">
        <v>203</v>
      </c>
      <c r="CW61" s="304"/>
      <c r="CX61" s="304"/>
      <c r="CY61" s="304"/>
      <c r="CZ61" s="304"/>
      <c r="DA61" s="304"/>
      <c r="DB61" s="304"/>
      <c r="DC61" s="304"/>
      <c r="DD61" s="304"/>
      <c r="DE61" s="304"/>
      <c r="DF61" s="304"/>
      <c r="DG61" s="304"/>
      <c r="DH61" s="304"/>
      <c r="DI61" s="304"/>
      <c r="DJ61" s="304"/>
      <c r="DK61" s="304"/>
      <c r="DL61" s="304"/>
      <c r="DM61" s="304"/>
      <c r="DN61" s="304"/>
      <c r="DO61" s="304"/>
      <c r="DP61" s="304"/>
      <c r="DQ61" s="304"/>
      <c r="DR61" s="304"/>
      <c r="DS61" s="304"/>
      <c r="DT61" s="304"/>
      <c r="DU61" s="304"/>
      <c r="DV61" s="304"/>
      <c r="DW61" s="304"/>
      <c r="DX61" s="304"/>
      <c r="DY61" s="304"/>
      <c r="DZ61" s="304"/>
      <c r="EA61" s="304"/>
      <c r="EB61" s="304"/>
      <c r="EC61" s="304"/>
      <c r="ED61" s="304"/>
      <c r="EE61" s="304"/>
      <c r="EF61" s="290"/>
      <c r="EG61" s="290"/>
      <c r="EH61" s="290"/>
      <c r="EI61" s="290"/>
      <c r="EJ61" s="290"/>
      <c r="EK61" s="290"/>
      <c r="EL61" s="290"/>
      <c r="EM61" s="290"/>
      <c r="EN61" s="290"/>
      <c r="EO61" s="290"/>
      <c r="EP61" s="290"/>
      <c r="EQ61" s="290"/>
      <c r="ER61" s="290"/>
      <c r="ES61" s="291"/>
      <c r="ET61" s="8"/>
    </row>
    <row r="62" spans="1:150" ht="11.9" customHeight="1" x14ac:dyDescent="0.2">
      <c r="A62" s="105"/>
      <c r="B62" s="105"/>
      <c r="C62" s="24" t="str">
        <f>IF($AZ$1="日本語",VLOOKUP(11,Sheet3!$A:$C,2,FALSE),VLOOKUP(11,Sheet3!$A:$C,3,FALSE))</f>
        <v>Operating income margin</v>
      </c>
      <c r="D62" s="181">
        <f>'[3]Segment analysis'!$Q$529</f>
        <v>0.20499999999999999</v>
      </c>
      <c r="E62" s="181"/>
      <c r="F62" s="181"/>
      <c r="G62" s="181"/>
      <c r="H62" s="181"/>
      <c r="I62" s="181"/>
      <c r="J62" s="181"/>
      <c r="K62" s="181"/>
      <c r="L62" s="181"/>
      <c r="M62" s="181"/>
      <c r="N62" s="181"/>
      <c r="O62" s="181"/>
      <c r="P62" s="181">
        <f>'[1]Segment analysis (３ヶ月情報)'!$Q$510</f>
        <v>9.1999999999999998E-2</v>
      </c>
      <c r="Q62" s="181"/>
      <c r="R62" s="181"/>
      <c r="S62" s="181"/>
      <c r="T62" s="181"/>
      <c r="U62" s="181"/>
      <c r="V62" s="181"/>
      <c r="W62" s="181"/>
      <c r="X62" s="181"/>
      <c r="Y62" s="181"/>
      <c r="Z62" s="181"/>
      <c r="AA62" s="181"/>
      <c r="AB62" s="181">
        <f>'[4]Segment analysis (３ヶ月情報)'!$Q$510</f>
        <v>0.16700000000000001</v>
      </c>
      <c r="AC62" s="181"/>
      <c r="AD62" s="181"/>
      <c r="AE62" s="181"/>
      <c r="AF62" s="181"/>
      <c r="AG62" s="181"/>
      <c r="AH62" s="181"/>
      <c r="AI62" s="181"/>
      <c r="AJ62" s="181"/>
      <c r="AK62" s="181"/>
      <c r="AL62" s="181"/>
      <c r="AM62" s="181"/>
      <c r="AN62" s="181">
        <f>'[2]Segment analysis (３ヶ月情報)'!$Q$510</f>
        <v>-4.8000000000000001E-2</v>
      </c>
      <c r="AO62" s="181"/>
      <c r="AP62" s="181"/>
      <c r="AQ62" s="181"/>
      <c r="AR62" s="181"/>
      <c r="AS62" s="181"/>
      <c r="AT62" s="181"/>
      <c r="AU62" s="181"/>
      <c r="AV62" s="181"/>
      <c r="AW62" s="181"/>
      <c r="AX62" s="181"/>
      <c r="AY62" s="181"/>
      <c r="AZ62" s="276">
        <v>0.1433665389333475</v>
      </c>
      <c r="BA62" s="181"/>
      <c r="BB62" s="181"/>
      <c r="BC62" s="181"/>
      <c r="BD62" s="181"/>
      <c r="BE62" s="181"/>
      <c r="BF62" s="181"/>
      <c r="BG62" s="181"/>
      <c r="BH62" s="181"/>
      <c r="BI62" s="181"/>
      <c r="BJ62" s="181"/>
      <c r="BK62" s="277"/>
      <c r="BL62" s="278">
        <v>4.7450980392156859E-2</v>
      </c>
      <c r="BM62" s="181"/>
      <c r="BN62" s="181"/>
      <c r="BO62" s="181"/>
      <c r="BP62" s="181"/>
      <c r="BQ62" s="181"/>
      <c r="BR62" s="181"/>
      <c r="BS62" s="181"/>
      <c r="BT62" s="181"/>
      <c r="BU62" s="181"/>
      <c r="BV62" s="181"/>
      <c r="BW62" s="277"/>
      <c r="BX62" s="278">
        <v>9.6148103911615407E-2</v>
      </c>
      <c r="BY62" s="181"/>
      <c r="BZ62" s="181"/>
      <c r="CA62" s="181"/>
      <c r="CB62" s="181"/>
      <c r="CC62" s="181"/>
      <c r="CD62" s="181"/>
      <c r="CE62" s="181"/>
      <c r="CF62" s="181"/>
      <c r="CG62" s="181"/>
      <c r="CH62" s="181"/>
      <c r="CI62" s="277"/>
      <c r="CJ62" s="278">
        <v>-3.495630461922597E-2</v>
      </c>
      <c r="CK62" s="181"/>
      <c r="CL62" s="181"/>
      <c r="CM62" s="181"/>
      <c r="CN62" s="181"/>
      <c r="CO62" s="181"/>
      <c r="CP62" s="181"/>
      <c r="CQ62" s="181"/>
      <c r="CR62" s="181"/>
      <c r="CS62" s="181"/>
      <c r="CT62" s="181"/>
      <c r="CU62" s="279"/>
      <c r="CV62" s="280">
        <v>7.3999999999999996E-2</v>
      </c>
      <c r="CW62" s="281"/>
      <c r="CX62" s="281"/>
      <c r="CY62" s="281"/>
      <c r="CZ62" s="281"/>
      <c r="DA62" s="281"/>
      <c r="DB62" s="281"/>
      <c r="DC62" s="281"/>
      <c r="DD62" s="281"/>
      <c r="DE62" s="281"/>
      <c r="DF62" s="281"/>
      <c r="DG62" s="281"/>
      <c r="DH62" s="281"/>
      <c r="DI62" s="281"/>
      <c r="DJ62" s="281"/>
      <c r="DK62" s="281"/>
      <c r="DL62" s="281"/>
      <c r="DM62" s="281"/>
      <c r="DN62" s="281"/>
      <c r="DO62" s="281"/>
      <c r="DP62" s="281"/>
      <c r="DQ62" s="281"/>
      <c r="DR62" s="281"/>
      <c r="DS62" s="281"/>
      <c r="DT62" s="281"/>
      <c r="DU62" s="281"/>
      <c r="DV62" s="281"/>
      <c r="DW62" s="281"/>
      <c r="DX62" s="281"/>
      <c r="DY62" s="281"/>
      <c r="DZ62" s="281"/>
      <c r="EA62" s="281"/>
      <c r="EB62" s="281"/>
      <c r="EC62" s="281"/>
      <c r="ED62" s="281"/>
      <c r="EE62" s="281"/>
      <c r="EF62" s="281"/>
      <c r="EG62" s="281"/>
      <c r="EH62" s="281"/>
      <c r="EI62" s="281"/>
      <c r="EJ62" s="281"/>
      <c r="EK62" s="281"/>
      <c r="EL62" s="281"/>
      <c r="EM62" s="281"/>
      <c r="EN62" s="281"/>
      <c r="EO62" s="281"/>
      <c r="EP62" s="281"/>
      <c r="EQ62" s="281"/>
      <c r="ER62" s="281"/>
      <c r="ES62" s="278"/>
      <c r="ET62" s="8"/>
    </row>
    <row r="63" spans="1:150" ht="11.9" customHeight="1" x14ac:dyDescent="0.2">
      <c r="A63" s="246" t="str">
        <f>IF($AZ$1="日本語",VLOOKUP(273,Sheet3!$A:$C,2,FALSE),VLOOKUP(273,Sheet3!$A:$C,3,FALSE))</f>
        <v>Others</v>
      </c>
      <c r="B63" s="246"/>
      <c r="C63" s="137" t="str">
        <f>IF($AZ$1="日本語",VLOOKUP(9,Sheet3!$A:$C,2,FALSE),VLOOKUP(9,Sheet3!$A:$C,3,FALSE))</f>
        <v>Net sales</v>
      </c>
      <c r="D63" s="203">
        <f>ROUNDDOWN('[3]Segment analysis'!$Y$11/1000000,0)</f>
        <v>2647</v>
      </c>
      <c r="E63" s="203"/>
      <c r="F63" s="203"/>
      <c r="G63" s="203"/>
      <c r="H63" s="203"/>
      <c r="I63" s="203"/>
      <c r="J63" s="203"/>
      <c r="K63" s="203"/>
      <c r="L63" s="203"/>
      <c r="M63" s="203"/>
      <c r="N63" s="203"/>
      <c r="O63" s="203"/>
      <c r="P63" s="203">
        <f>ROUNDDOWN('[1]Segment analysis (３ヶ月情報)'!$Y$11/1000000,0)</f>
        <v>1159</v>
      </c>
      <c r="Q63" s="203"/>
      <c r="R63" s="203"/>
      <c r="S63" s="203"/>
      <c r="T63" s="203"/>
      <c r="U63" s="203"/>
      <c r="V63" s="203"/>
      <c r="W63" s="203"/>
      <c r="X63" s="203"/>
      <c r="Y63" s="203"/>
      <c r="Z63" s="203"/>
      <c r="AA63" s="203"/>
      <c r="AB63" s="203">
        <f>ROUNDDOWN('[4]Segment analysis (３ヶ月情報)'!$Y$11/1000000,0)</f>
        <v>3169</v>
      </c>
      <c r="AC63" s="203"/>
      <c r="AD63" s="203"/>
      <c r="AE63" s="203"/>
      <c r="AF63" s="203"/>
      <c r="AG63" s="203"/>
      <c r="AH63" s="203"/>
      <c r="AI63" s="203"/>
      <c r="AJ63" s="203"/>
      <c r="AK63" s="203"/>
      <c r="AL63" s="203"/>
      <c r="AM63" s="203"/>
      <c r="AN63" s="203">
        <f>ROUNDDOWN('[2]Segment analysis (３ヶ月情報)'!$Y$11/1000000,0)</f>
        <v>2261</v>
      </c>
      <c r="AO63" s="203"/>
      <c r="AP63" s="203"/>
      <c r="AQ63" s="203"/>
      <c r="AR63" s="203"/>
      <c r="AS63" s="203"/>
      <c r="AT63" s="203"/>
      <c r="AU63" s="203"/>
      <c r="AV63" s="203"/>
      <c r="AW63" s="203"/>
      <c r="AX63" s="203"/>
      <c r="AY63" s="203"/>
      <c r="AZ63" s="232">
        <v>10310</v>
      </c>
      <c r="BA63" s="199"/>
      <c r="BB63" s="199"/>
      <c r="BC63" s="199"/>
      <c r="BD63" s="199"/>
      <c r="BE63" s="199"/>
      <c r="BF63" s="199"/>
      <c r="BG63" s="199"/>
      <c r="BH63" s="199"/>
      <c r="BI63" s="199"/>
      <c r="BJ63" s="199"/>
      <c r="BK63" s="200"/>
      <c r="BL63" s="198">
        <v>8088</v>
      </c>
      <c r="BM63" s="199"/>
      <c r="BN63" s="199"/>
      <c r="BO63" s="199"/>
      <c r="BP63" s="199"/>
      <c r="BQ63" s="199"/>
      <c r="BR63" s="199"/>
      <c r="BS63" s="199"/>
      <c r="BT63" s="199"/>
      <c r="BU63" s="199"/>
      <c r="BV63" s="199"/>
      <c r="BW63" s="200"/>
      <c r="BX63" s="198">
        <v>9519</v>
      </c>
      <c r="BY63" s="199"/>
      <c r="BZ63" s="199"/>
      <c r="CA63" s="199"/>
      <c r="CB63" s="199"/>
      <c r="CC63" s="199"/>
      <c r="CD63" s="199"/>
      <c r="CE63" s="199"/>
      <c r="CF63" s="199"/>
      <c r="CG63" s="199"/>
      <c r="CH63" s="199"/>
      <c r="CI63" s="200"/>
      <c r="CJ63" s="198">
        <v>8389</v>
      </c>
      <c r="CK63" s="199"/>
      <c r="CL63" s="199"/>
      <c r="CM63" s="199"/>
      <c r="CN63" s="199"/>
      <c r="CO63" s="199"/>
      <c r="CP63" s="199"/>
      <c r="CQ63" s="199"/>
      <c r="CR63" s="199"/>
      <c r="CS63" s="199"/>
      <c r="CT63" s="199"/>
      <c r="CU63" s="201"/>
      <c r="CV63" s="233">
        <v>7324</v>
      </c>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70"/>
      <c r="EG63" s="271"/>
      <c r="EH63" s="271"/>
      <c r="EI63" s="271"/>
      <c r="EJ63" s="271"/>
      <c r="EK63" s="271"/>
      <c r="EL63" s="271"/>
      <c r="EM63" s="271"/>
      <c r="EN63" s="271"/>
      <c r="EO63" s="271"/>
      <c r="EP63" s="271"/>
      <c r="EQ63" s="271"/>
      <c r="ER63" s="271"/>
      <c r="ES63" s="310"/>
      <c r="ET63" s="8"/>
    </row>
    <row r="64" spans="1:150" ht="11.9" customHeight="1" x14ac:dyDescent="0.2">
      <c r="A64" s="20"/>
      <c r="B64" s="20"/>
      <c r="C64" s="23" t="str">
        <f>IF($AZ$1="日本語",VLOOKUP(10,Sheet3!$A:$C,2,FALSE),VLOOKUP(10,Sheet3!$A:$C,3,FALSE))</f>
        <v>Operating income</v>
      </c>
      <c r="D64" s="203">
        <f>ROUNDDOWN('[3]Segment analysis'!$Y$20/1000000,0)</f>
        <v>69</v>
      </c>
      <c r="E64" s="203"/>
      <c r="F64" s="203"/>
      <c r="G64" s="203"/>
      <c r="H64" s="203"/>
      <c r="I64" s="203"/>
      <c r="J64" s="203"/>
      <c r="K64" s="203"/>
      <c r="L64" s="203"/>
      <c r="M64" s="203"/>
      <c r="N64" s="203"/>
      <c r="O64" s="203"/>
      <c r="P64" s="329">
        <f>ROUNDDOWN('[1]Segment analysis (３ヶ月情報)'!$Y$21/1000000,0)</f>
        <v>-500</v>
      </c>
      <c r="Q64" s="329"/>
      <c r="R64" s="329"/>
      <c r="S64" s="329"/>
      <c r="T64" s="329"/>
      <c r="U64" s="329"/>
      <c r="V64" s="329"/>
      <c r="W64" s="329"/>
      <c r="X64" s="329"/>
      <c r="Y64" s="329"/>
      <c r="Z64" s="329"/>
      <c r="AA64" s="329"/>
      <c r="AB64" s="329">
        <f>ROUNDDOWN('[4]Segment analysis (３ヶ月情報)'!$Y$21/1000000,0)</f>
        <v>373</v>
      </c>
      <c r="AC64" s="329"/>
      <c r="AD64" s="329"/>
      <c r="AE64" s="329"/>
      <c r="AF64" s="329"/>
      <c r="AG64" s="329"/>
      <c r="AH64" s="329"/>
      <c r="AI64" s="329"/>
      <c r="AJ64" s="329"/>
      <c r="AK64" s="329"/>
      <c r="AL64" s="329"/>
      <c r="AM64" s="329"/>
      <c r="AN64" s="329">
        <f>ROUNDDOWN('[2]Segment analysis (３ヶ月情報)'!$Y$21/1000000,0)</f>
        <v>-196</v>
      </c>
      <c r="AO64" s="329"/>
      <c r="AP64" s="329"/>
      <c r="AQ64" s="329"/>
      <c r="AR64" s="329"/>
      <c r="AS64" s="329"/>
      <c r="AT64" s="329"/>
      <c r="AU64" s="329"/>
      <c r="AV64" s="329"/>
      <c r="AW64" s="329"/>
      <c r="AX64" s="329"/>
      <c r="AY64" s="329"/>
      <c r="AZ64" s="312">
        <v>924</v>
      </c>
      <c r="BA64" s="311"/>
      <c r="BB64" s="311"/>
      <c r="BC64" s="311"/>
      <c r="BD64" s="311"/>
      <c r="BE64" s="311"/>
      <c r="BF64" s="311"/>
      <c r="BG64" s="311"/>
      <c r="BH64" s="311"/>
      <c r="BI64" s="311"/>
      <c r="BJ64" s="311"/>
      <c r="BK64" s="313"/>
      <c r="BL64" s="314">
        <v>-145</v>
      </c>
      <c r="BM64" s="311"/>
      <c r="BN64" s="311"/>
      <c r="BO64" s="311"/>
      <c r="BP64" s="311"/>
      <c r="BQ64" s="311"/>
      <c r="BR64" s="311"/>
      <c r="BS64" s="311"/>
      <c r="BT64" s="311"/>
      <c r="BU64" s="311"/>
      <c r="BV64" s="311"/>
      <c r="BW64" s="313"/>
      <c r="BX64" s="314">
        <v>728</v>
      </c>
      <c r="BY64" s="311"/>
      <c r="BZ64" s="311"/>
      <c r="CA64" s="311"/>
      <c r="CB64" s="311"/>
      <c r="CC64" s="311"/>
      <c r="CD64" s="311"/>
      <c r="CE64" s="311"/>
      <c r="CF64" s="311"/>
      <c r="CG64" s="311"/>
      <c r="CH64" s="311"/>
      <c r="CI64" s="313"/>
      <c r="CJ64" s="314">
        <v>-697</v>
      </c>
      <c r="CK64" s="311"/>
      <c r="CL64" s="311"/>
      <c r="CM64" s="311"/>
      <c r="CN64" s="311"/>
      <c r="CO64" s="311"/>
      <c r="CP64" s="311"/>
      <c r="CQ64" s="311"/>
      <c r="CR64" s="311"/>
      <c r="CS64" s="311"/>
      <c r="CT64" s="311"/>
      <c r="CU64" s="315"/>
      <c r="CV64" s="356">
        <v>-92</v>
      </c>
      <c r="CW64" s="357"/>
      <c r="CX64" s="357"/>
      <c r="CY64" s="357"/>
      <c r="CZ64" s="357"/>
      <c r="DA64" s="357"/>
      <c r="DB64" s="357"/>
      <c r="DC64" s="357"/>
      <c r="DD64" s="357"/>
      <c r="DE64" s="357"/>
      <c r="DF64" s="357"/>
      <c r="DG64" s="357"/>
      <c r="DH64" s="236"/>
      <c r="DI64" s="236"/>
      <c r="DJ64" s="236"/>
      <c r="DK64" s="236"/>
      <c r="DL64" s="236"/>
      <c r="DM64" s="236"/>
      <c r="DN64" s="236"/>
      <c r="DO64" s="236"/>
      <c r="DP64" s="236"/>
      <c r="DQ64" s="236"/>
      <c r="DR64" s="236"/>
      <c r="DS64" s="236"/>
      <c r="DT64" s="243"/>
      <c r="DU64" s="243"/>
      <c r="DV64" s="243"/>
      <c r="DW64" s="243"/>
      <c r="DX64" s="243"/>
      <c r="DY64" s="243"/>
      <c r="DZ64" s="243"/>
      <c r="EA64" s="243"/>
      <c r="EB64" s="243"/>
      <c r="EC64" s="243"/>
      <c r="ED64" s="243"/>
      <c r="EE64" s="243"/>
      <c r="EF64" s="236"/>
      <c r="EG64" s="236"/>
      <c r="EH64" s="236"/>
      <c r="EI64" s="236"/>
      <c r="EJ64" s="236"/>
      <c r="EK64" s="236"/>
      <c r="EL64" s="236"/>
      <c r="EM64" s="236"/>
      <c r="EN64" s="236"/>
      <c r="EO64" s="236"/>
      <c r="EP64" s="236"/>
      <c r="EQ64" s="236"/>
      <c r="ER64" s="236"/>
      <c r="ES64" s="314"/>
      <c r="ET64" s="8"/>
    </row>
    <row r="65" spans="1:150" ht="11.9" customHeight="1" x14ac:dyDescent="0.2">
      <c r="A65" s="104"/>
      <c r="B65" s="104"/>
      <c r="C65" s="154" t="str">
        <f>IF($AZ$1="日本語",VLOOKUP(11,Sheet3!$A:$C,2,FALSE),VLOOKUP(11,Sheet3!$A:$C,3,FALSE))</f>
        <v>Operating income margin</v>
      </c>
      <c r="D65" s="181">
        <f>'[3]Segment analysis'!$Y$43</f>
        <v>2.5999999999999999E-2</v>
      </c>
      <c r="E65" s="181"/>
      <c r="F65" s="181"/>
      <c r="G65" s="181"/>
      <c r="H65" s="181"/>
      <c r="I65" s="181"/>
      <c r="J65" s="181"/>
      <c r="K65" s="181"/>
      <c r="L65" s="181"/>
      <c r="M65" s="181"/>
      <c r="N65" s="181"/>
      <c r="O65" s="181"/>
      <c r="P65" s="181">
        <f>'[1]Segment analysis (３ヶ月情報)'!$Y$44</f>
        <v>-0.432</v>
      </c>
      <c r="Q65" s="181"/>
      <c r="R65" s="181"/>
      <c r="S65" s="181"/>
      <c r="T65" s="181"/>
      <c r="U65" s="181"/>
      <c r="V65" s="181"/>
      <c r="W65" s="181"/>
      <c r="X65" s="181"/>
      <c r="Y65" s="181"/>
      <c r="Z65" s="181"/>
      <c r="AA65" s="181"/>
      <c r="AB65" s="181">
        <f>'[4]Segment analysis (３ヶ月情報)'!$Y$44</f>
        <v>0.11799999999999999</v>
      </c>
      <c r="AC65" s="181"/>
      <c r="AD65" s="181"/>
      <c r="AE65" s="181"/>
      <c r="AF65" s="181"/>
      <c r="AG65" s="181"/>
      <c r="AH65" s="181"/>
      <c r="AI65" s="181"/>
      <c r="AJ65" s="181"/>
      <c r="AK65" s="181"/>
      <c r="AL65" s="181"/>
      <c r="AM65" s="181"/>
      <c r="AN65" s="181">
        <f>'[2]Segment analysis (３ヶ月情報)'!$Y$44</f>
        <v>-8.6999999999999994E-2</v>
      </c>
      <c r="AO65" s="181"/>
      <c r="AP65" s="181"/>
      <c r="AQ65" s="181"/>
      <c r="AR65" s="181"/>
      <c r="AS65" s="181"/>
      <c r="AT65" s="181"/>
      <c r="AU65" s="181"/>
      <c r="AV65" s="181"/>
      <c r="AW65" s="181"/>
      <c r="AX65" s="181"/>
      <c r="AY65" s="181"/>
      <c r="AZ65" s="272">
        <v>8.9701502210290829E-2</v>
      </c>
      <c r="BA65" s="183"/>
      <c r="BB65" s="183"/>
      <c r="BC65" s="183"/>
      <c r="BD65" s="183"/>
      <c r="BE65" s="183"/>
      <c r="BF65" s="183"/>
      <c r="BG65" s="183"/>
      <c r="BH65" s="183"/>
      <c r="BI65" s="183"/>
      <c r="BJ65" s="183"/>
      <c r="BK65" s="273"/>
      <c r="BL65" s="274">
        <v>-1.7927794263105836E-2</v>
      </c>
      <c r="BM65" s="183"/>
      <c r="BN65" s="183"/>
      <c r="BO65" s="183"/>
      <c r="BP65" s="183"/>
      <c r="BQ65" s="183"/>
      <c r="BR65" s="183"/>
      <c r="BS65" s="183"/>
      <c r="BT65" s="183"/>
      <c r="BU65" s="183"/>
      <c r="BV65" s="183"/>
      <c r="BW65" s="273"/>
      <c r="BX65" s="274">
        <v>7.6478621703960498E-2</v>
      </c>
      <c r="BY65" s="183"/>
      <c r="BZ65" s="183"/>
      <c r="CA65" s="183"/>
      <c r="CB65" s="183"/>
      <c r="CC65" s="183"/>
      <c r="CD65" s="183"/>
      <c r="CE65" s="183"/>
      <c r="CF65" s="183"/>
      <c r="CG65" s="183"/>
      <c r="CH65" s="183"/>
      <c r="CI65" s="273"/>
      <c r="CJ65" s="274">
        <v>-8.308499225175825E-2</v>
      </c>
      <c r="CK65" s="183"/>
      <c r="CL65" s="183"/>
      <c r="CM65" s="183"/>
      <c r="CN65" s="183"/>
      <c r="CO65" s="183"/>
      <c r="CP65" s="183"/>
      <c r="CQ65" s="183"/>
      <c r="CR65" s="183"/>
      <c r="CS65" s="183"/>
      <c r="CT65" s="183"/>
      <c r="CU65" s="275"/>
      <c r="CV65" s="307">
        <v>-1.2999999999999999E-2</v>
      </c>
      <c r="CW65" s="308"/>
      <c r="CX65" s="308"/>
      <c r="CY65" s="308"/>
      <c r="CZ65" s="308"/>
      <c r="DA65" s="308"/>
      <c r="DB65" s="308"/>
      <c r="DC65" s="308"/>
      <c r="DD65" s="308"/>
      <c r="DE65" s="308"/>
      <c r="DF65" s="308"/>
      <c r="DG65" s="308"/>
      <c r="DH65" s="308"/>
      <c r="DI65" s="308"/>
      <c r="DJ65" s="308"/>
      <c r="DK65" s="308"/>
      <c r="DL65" s="308"/>
      <c r="DM65" s="308"/>
      <c r="DN65" s="308"/>
      <c r="DO65" s="308"/>
      <c r="DP65" s="308"/>
      <c r="DQ65" s="308"/>
      <c r="DR65" s="308"/>
      <c r="DS65" s="308"/>
      <c r="DT65" s="308"/>
      <c r="DU65" s="308"/>
      <c r="DV65" s="308"/>
      <c r="DW65" s="308"/>
      <c r="DX65" s="308"/>
      <c r="DY65" s="308"/>
      <c r="DZ65" s="308"/>
      <c r="EA65" s="308"/>
      <c r="EB65" s="308"/>
      <c r="EC65" s="308"/>
      <c r="ED65" s="308"/>
      <c r="EE65" s="308"/>
      <c r="EF65" s="308"/>
      <c r="EG65" s="308"/>
      <c r="EH65" s="308"/>
      <c r="EI65" s="308"/>
      <c r="EJ65" s="308"/>
      <c r="EK65" s="308"/>
      <c r="EL65" s="308"/>
      <c r="EM65" s="308"/>
      <c r="EN65" s="308"/>
      <c r="EO65" s="308"/>
      <c r="EP65" s="308"/>
      <c r="EQ65" s="308"/>
      <c r="ER65" s="308"/>
      <c r="ES65" s="274"/>
      <c r="ET65" s="8"/>
    </row>
    <row r="66" spans="1:150" ht="9.75" customHeight="1" x14ac:dyDescent="0.2">
      <c r="A66" s="106"/>
      <c r="B66" s="156"/>
      <c r="C66" s="106"/>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8"/>
    </row>
    <row r="67" spans="1:150" ht="11.9" customHeight="1" x14ac:dyDescent="0.2">
      <c r="A67" s="366" t="str">
        <f>IF($AZ$1="日本語",VLOOKUP(208,Sheet3!$A:$C,2,FALSE),VLOOKUP(208,Sheet3!$A:$C,3,FALSE))</f>
        <v>Exchange Rate</v>
      </c>
      <c r="B67" s="366"/>
      <c r="C67" s="367"/>
      <c r="D67" s="192" t="str">
        <f>IF($AZ$1="日本語",VLOOKUP(252,Sheet3!$A:$C,2,FALSE),VLOOKUP(252,Sheet3!$A:$C,3,FALSE))</f>
        <v>FY17</v>
      </c>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220" t="str">
        <f>IF($AZ$1="日本語",VLOOKUP(2,Sheet3!$E:$G,2,FALSE),VLOOKUP(2,Sheet3!$E:$G,3,FALSE))</f>
        <v>FY19</v>
      </c>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c r="CT67" s="221"/>
      <c r="CU67" s="222"/>
      <c r="CV67" s="220" t="str">
        <f>IF($AZ$1="日本語",VLOOKUP(3,Sheet3!$E:$G,2,FALSE),VLOOKUP(3,Sheet3!$E:$G,3,FALSE))</f>
        <v>FY20</v>
      </c>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59"/>
      <c r="ET67" s="8"/>
    </row>
    <row r="68" spans="1:150" ht="11.9" customHeight="1" x14ac:dyDescent="0.2">
      <c r="A68" s="211"/>
      <c r="B68" s="211"/>
      <c r="C68" s="212"/>
      <c r="D68" s="211" t="s">
        <v>2</v>
      </c>
      <c r="E68" s="211"/>
      <c r="F68" s="211"/>
      <c r="G68" s="211"/>
      <c r="H68" s="211"/>
      <c r="I68" s="211"/>
      <c r="J68" s="211"/>
      <c r="K68" s="211"/>
      <c r="L68" s="211"/>
      <c r="M68" s="211"/>
      <c r="N68" s="211"/>
      <c r="O68" s="211"/>
      <c r="P68" s="211" t="s">
        <v>3</v>
      </c>
      <c r="Q68" s="211"/>
      <c r="R68" s="211"/>
      <c r="S68" s="211"/>
      <c r="T68" s="211"/>
      <c r="U68" s="211"/>
      <c r="V68" s="211"/>
      <c r="W68" s="211"/>
      <c r="X68" s="211"/>
      <c r="Y68" s="211"/>
      <c r="Z68" s="211"/>
      <c r="AA68" s="211"/>
      <c r="AB68" s="211" t="s">
        <v>4</v>
      </c>
      <c r="AC68" s="211"/>
      <c r="AD68" s="211"/>
      <c r="AE68" s="211"/>
      <c r="AF68" s="211"/>
      <c r="AG68" s="211"/>
      <c r="AH68" s="211"/>
      <c r="AI68" s="211"/>
      <c r="AJ68" s="211"/>
      <c r="AK68" s="211"/>
      <c r="AL68" s="211"/>
      <c r="AM68" s="211"/>
      <c r="AN68" s="211" t="s">
        <v>5</v>
      </c>
      <c r="AO68" s="211"/>
      <c r="AP68" s="211"/>
      <c r="AQ68" s="211"/>
      <c r="AR68" s="211"/>
      <c r="AS68" s="211"/>
      <c r="AT68" s="211"/>
      <c r="AU68" s="211"/>
      <c r="AV68" s="211"/>
      <c r="AW68" s="211"/>
      <c r="AX68" s="211"/>
      <c r="AY68" s="211"/>
      <c r="AZ68" s="231" t="s">
        <v>2</v>
      </c>
      <c r="BA68" s="230"/>
      <c r="BB68" s="230"/>
      <c r="BC68" s="230"/>
      <c r="BD68" s="230"/>
      <c r="BE68" s="230"/>
      <c r="BF68" s="230"/>
      <c r="BG68" s="230"/>
      <c r="BH68" s="230"/>
      <c r="BI68" s="230"/>
      <c r="BJ68" s="230"/>
      <c r="BK68" s="230"/>
      <c r="BL68" s="230" t="s">
        <v>3</v>
      </c>
      <c r="BM68" s="230"/>
      <c r="BN68" s="230"/>
      <c r="BO68" s="230"/>
      <c r="BP68" s="230"/>
      <c r="BQ68" s="230"/>
      <c r="BR68" s="230"/>
      <c r="BS68" s="230"/>
      <c r="BT68" s="230"/>
      <c r="BU68" s="230"/>
      <c r="BV68" s="230"/>
      <c r="BW68" s="230"/>
      <c r="BX68" s="230" t="s">
        <v>4</v>
      </c>
      <c r="BY68" s="230"/>
      <c r="BZ68" s="230"/>
      <c r="CA68" s="230"/>
      <c r="CB68" s="230"/>
      <c r="CC68" s="230"/>
      <c r="CD68" s="230"/>
      <c r="CE68" s="230"/>
      <c r="CF68" s="230"/>
      <c r="CG68" s="230"/>
      <c r="CH68" s="230"/>
      <c r="CI68" s="230"/>
      <c r="CJ68" s="230" t="s">
        <v>5</v>
      </c>
      <c r="CK68" s="230"/>
      <c r="CL68" s="230"/>
      <c r="CM68" s="230"/>
      <c r="CN68" s="230"/>
      <c r="CO68" s="230"/>
      <c r="CP68" s="230"/>
      <c r="CQ68" s="230"/>
      <c r="CR68" s="230"/>
      <c r="CS68" s="230"/>
      <c r="CT68" s="230"/>
      <c r="CU68" s="210"/>
      <c r="CV68" s="231" t="s">
        <v>2</v>
      </c>
      <c r="CW68" s="230"/>
      <c r="CX68" s="230"/>
      <c r="CY68" s="230"/>
      <c r="CZ68" s="230"/>
      <c r="DA68" s="230"/>
      <c r="DB68" s="230"/>
      <c r="DC68" s="230"/>
      <c r="DD68" s="230"/>
      <c r="DE68" s="230"/>
      <c r="DF68" s="230"/>
      <c r="DG68" s="230"/>
      <c r="DH68" s="230" t="s">
        <v>3</v>
      </c>
      <c r="DI68" s="230"/>
      <c r="DJ68" s="230"/>
      <c r="DK68" s="230"/>
      <c r="DL68" s="230"/>
      <c r="DM68" s="230"/>
      <c r="DN68" s="230"/>
      <c r="DO68" s="230"/>
      <c r="DP68" s="230"/>
      <c r="DQ68" s="230"/>
      <c r="DR68" s="230"/>
      <c r="DS68" s="230"/>
      <c r="DT68" s="230" t="s">
        <v>4</v>
      </c>
      <c r="DU68" s="230"/>
      <c r="DV68" s="230"/>
      <c r="DW68" s="230"/>
      <c r="DX68" s="230"/>
      <c r="DY68" s="230"/>
      <c r="DZ68" s="230"/>
      <c r="EA68" s="230"/>
      <c r="EB68" s="230"/>
      <c r="EC68" s="230"/>
      <c r="ED68" s="230"/>
      <c r="EE68" s="230"/>
      <c r="EF68" s="230" t="s">
        <v>5</v>
      </c>
      <c r="EG68" s="230"/>
      <c r="EH68" s="230"/>
      <c r="EI68" s="230"/>
      <c r="EJ68" s="230"/>
      <c r="EK68" s="230"/>
      <c r="EL68" s="230"/>
      <c r="EM68" s="230"/>
      <c r="EN68" s="230"/>
      <c r="EO68" s="230"/>
      <c r="EP68" s="230"/>
      <c r="EQ68" s="230"/>
      <c r="ER68" s="230"/>
      <c r="ES68" s="306"/>
      <c r="ET68" s="8"/>
    </row>
    <row r="69" spans="1:150" ht="11.9" customHeight="1" x14ac:dyDescent="0.2">
      <c r="A69" s="368" t="s">
        <v>16</v>
      </c>
      <c r="B69" s="368"/>
      <c r="C69" s="368"/>
      <c r="D69" s="353">
        <f>'[5]換算ﾚｰﾄ '!$I$8</f>
        <v>113.75</v>
      </c>
      <c r="E69" s="353"/>
      <c r="F69" s="353"/>
      <c r="G69" s="353"/>
      <c r="H69" s="353"/>
      <c r="I69" s="353"/>
      <c r="J69" s="353"/>
      <c r="K69" s="353"/>
      <c r="L69" s="353"/>
      <c r="M69" s="353"/>
      <c r="N69" s="353"/>
      <c r="O69" s="353"/>
      <c r="P69" s="353">
        <f>'[6]換算ﾚｰﾄ '!$I$67</f>
        <v>112.75</v>
      </c>
      <c r="Q69" s="353"/>
      <c r="R69" s="353"/>
      <c r="S69" s="353"/>
      <c r="T69" s="353"/>
      <c r="U69" s="353"/>
      <c r="V69" s="353"/>
      <c r="W69" s="353"/>
      <c r="X69" s="353"/>
      <c r="Y69" s="353"/>
      <c r="Z69" s="353"/>
      <c r="AA69" s="353"/>
      <c r="AB69" s="353">
        <f>'[7]換算ﾚｰﾄ '!$I$128</f>
        <v>112.28</v>
      </c>
      <c r="AC69" s="353"/>
      <c r="AD69" s="353"/>
      <c r="AE69" s="353"/>
      <c r="AF69" s="353"/>
      <c r="AG69" s="353"/>
      <c r="AH69" s="353"/>
      <c r="AI69" s="353"/>
      <c r="AJ69" s="353"/>
      <c r="AK69" s="353"/>
      <c r="AL69" s="353"/>
      <c r="AM69" s="353"/>
      <c r="AN69" s="353">
        <f>'[8]換算ﾚｰﾄ '!$I$179</f>
        <v>112.39</v>
      </c>
      <c r="AO69" s="353"/>
      <c r="AP69" s="353"/>
      <c r="AQ69" s="353"/>
      <c r="AR69" s="353"/>
      <c r="AS69" s="353"/>
      <c r="AT69" s="353"/>
      <c r="AU69" s="353"/>
      <c r="AV69" s="353"/>
      <c r="AW69" s="353"/>
      <c r="AX69" s="353"/>
      <c r="AY69" s="353"/>
      <c r="AZ69" s="337">
        <v>110.28</v>
      </c>
      <c r="BA69" s="338"/>
      <c r="BB69" s="338"/>
      <c r="BC69" s="338"/>
      <c r="BD69" s="338"/>
      <c r="BE69" s="338"/>
      <c r="BF69" s="338"/>
      <c r="BG69" s="338"/>
      <c r="BH69" s="338"/>
      <c r="BI69" s="338"/>
      <c r="BJ69" s="338"/>
      <c r="BK69" s="339"/>
      <c r="BL69" s="340">
        <v>109.95</v>
      </c>
      <c r="BM69" s="338"/>
      <c r="BN69" s="338"/>
      <c r="BO69" s="338"/>
      <c r="BP69" s="338"/>
      <c r="BQ69" s="338"/>
      <c r="BR69" s="338"/>
      <c r="BS69" s="338"/>
      <c r="BT69" s="338"/>
      <c r="BU69" s="338"/>
      <c r="BV69" s="338"/>
      <c r="BW69" s="339"/>
      <c r="BX69" s="340">
        <v>109.27</v>
      </c>
      <c r="BY69" s="338"/>
      <c r="BZ69" s="338"/>
      <c r="CA69" s="338"/>
      <c r="CB69" s="338"/>
      <c r="CC69" s="338"/>
      <c r="CD69" s="338"/>
      <c r="CE69" s="338"/>
      <c r="CF69" s="338"/>
      <c r="CG69" s="338"/>
      <c r="CH69" s="338"/>
      <c r="CI69" s="339"/>
      <c r="CJ69" s="340">
        <v>109.23</v>
      </c>
      <c r="CK69" s="338"/>
      <c r="CL69" s="338"/>
      <c r="CM69" s="338"/>
      <c r="CN69" s="338"/>
      <c r="CO69" s="338"/>
      <c r="CP69" s="338"/>
      <c r="CQ69" s="338"/>
      <c r="CR69" s="338"/>
      <c r="CS69" s="338"/>
      <c r="CT69" s="338"/>
      <c r="CU69" s="344"/>
      <c r="CV69" s="341">
        <v>109.01</v>
      </c>
      <c r="CW69" s="334"/>
      <c r="CX69" s="334"/>
      <c r="CY69" s="334"/>
      <c r="CZ69" s="334"/>
      <c r="DA69" s="334"/>
      <c r="DB69" s="334"/>
      <c r="DC69" s="334"/>
      <c r="DD69" s="334"/>
      <c r="DE69" s="334"/>
      <c r="DF69" s="334"/>
      <c r="DG69" s="334"/>
      <c r="DH69" s="334"/>
      <c r="DI69" s="334"/>
      <c r="DJ69" s="334"/>
      <c r="DK69" s="334"/>
      <c r="DL69" s="334"/>
      <c r="DM69" s="334"/>
      <c r="DN69" s="334"/>
      <c r="DO69" s="334"/>
      <c r="DP69" s="334"/>
      <c r="DQ69" s="334"/>
      <c r="DR69" s="334"/>
      <c r="DS69" s="334"/>
      <c r="DT69" s="334"/>
      <c r="DU69" s="334"/>
      <c r="DV69" s="334"/>
      <c r="DW69" s="334"/>
      <c r="DX69" s="334"/>
      <c r="DY69" s="334"/>
      <c r="DZ69" s="334"/>
      <c r="EA69" s="334"/>
      <c r="EB69" s="334"/>
      <c r="EC69" s="334"/>
      <c r="ED69" s="334"/>
      <c r="EE69" s="334"/>
      <c r="EF69" s="335"/>
      <c r="EG69" s="335"/>
      <c r="EH69" s="335"/>
      <c r="EI69" s="335"/>
      <c r="EJ69" s="335"/>
      <c r="EK69" s="335"/>
      <c r="EL69" s="335"/>
      <c r="EM69" s="335"/>
      <c r="EN69" s="335"/>
      <c r="EO69" s="335"/>
      <c r="EP69" s="335"/>
      <c r="EQ69" s="335"/>
      <c r="ER69" s="335"/>
      <c r="ES69" s="336"/>
      <c r="ET69" s="8"/>
    </row>
    <row r="70" spans="1:150" ht="11.9" customHeight="1" x14ac:dyDescent="0.2">
      <c r="A70" s="260" t="s">
        <v>17</v>
      </c>
      <c r="B70" s="260"/>
      <c r="C70" s="362"/>
      <c r="D70" s="349">
        <f>'[5]換算ﾚｰﾄ '!$I$10</f>
        <v>120.78</v>
      </c>
      <c r="E70" s="349"/>
      <c r="F70" s="349"/>
      <c r="G70" s="349"/>
      <c r="H70" s="349"/>
      <c r="I70" s="349"/>
      <c r="J70" s="349"/>
      <c r="K70" s="349"/>
      <c r="L70" s="349"/>
      <c r="M70" s="349"/>
      <c r="N70" s="349"/>
      <c r="O70" s="349"/>
      <c r="P70" s="349">
        <f>'[6]換算ﾚｰﾄ '!$I$69</f>
        <v>122.26</v>
      </c>
      <c r="Q70" s="349"/>
      <c r="R70" s="349"/>
      <c r="S70" s="349"/>
      <c r="T70" s="349"/>
      <c r="U70" s="349"/>
      <c r="V70" s="349"/>
      <c r="W70" s="349"/>
      <c r="X70" s="349"/>
      <c r="Y70" s="349"/>
      <c r="Z70" s="349"/>
      <c r="AA70" s="349"/>
      <c r="AB70" s="349">
        <f>'[7]換算ﾚｰﾄ '!$I$130</f>
        <v>124.95</v>
      </c>
      <c r="AC70" s="349"/>
      <c r="AD70" s="349"/>
      <c r="AE70" s="349"/>
      <c r="AF70" s="349"/>
      <c r="AG70" s="349"/>
      <c r="AH70" s="349"/>
      <c r="AI70" s="349"/>
      <c r="AJ70" s="349"/>
      <c r="AK70" s="349"/>
      <c r="AL70" s="349"/>
      <c r="AM70" s="349"/>
      <c r="AN70" s="349">
        <f>'[8]換算ﾚｰﾄ '!$I$181</f>
        <v>126.84</v>
      </c>
      <c r="AO70" s="349"/>
      <c r="AP70" s="349"/>
      <c r="AQ70" s="349"/>
      <c r="AR70" s="349"/>
      <c r="AS70" s="349"/>
      <c r="AT70" s="349"/>
      <c r="AU70" s="349"/>
      <c r="AV70" s="349"/>
      <c r="AW70" s="349"/>
      <c r="AX70" s="349"/>
      <c r="AY70" s="349"/>
      <c r="AZ70" s="350">
        <v>125.65</v>
      </c>
      <c r="BA70" s="349"/>
      <c r="BB70" s="349"/>
      <c r="BC70" s="349"/>
      <c r="BD70" s="349"/>
      <c r="BE70" s="349"/>
      <c r="BF70" s="349"/>
      <c r="BG70" s="349"/>
      <c r="BH70" s="349"/>
      <c r="BI70" s="349"/>
      <c r="BJ70" s="349"/>
      <c r="BK70" s="351"/>
      <c r="BL70" s="350">
        <v>124.44</v>
      </c>
      <c r="BM70" s="349"/>
      <c r="BN70" s="349"/>
      <c r="BO70" s="349"/>
      <c r="BP70" s="349"/>
      <c r="BQ70" s="349"/>
      <c r="BR70" s="349"/>
      <c r="BS70" s="349"/>
      <c r="BT70" s="349"/>
      <c r="BU70" s="349"/>
      <c r="BV70" s="349"/>
      <c r="BW70" s="351"/>
      <c r="BX70" s="350">
        <v>122.78</v>
      </c>
      <c r="BY70" s="349"/>
      <c r="BZ70" s="349"/>
      <c r="CA70" s="349"/>
      <c r="CB70" s="349"/>
      <c r="CC70" s="349"/>
      <c r="CD70" s="349"/>
      <c r="CE70" s="349"/>
      <c r="CF70" s="349"/>
      <c r="CG70" s="349"/>
      <c r="CH70" s="349"/>
      <c r="CI70" s="351"/>
      <c r="CJ70" s="350">
        <v>122.46</v>
      </c>
      <c r="CK70" s="349"/>
      <c r="CL70" s="349"/>
      <c r="CM70" s="349"/>
      <c r="CN70" s="349"/>
      <c r="CO70" s="349"/>
      <c r="CP70" s="349"/>
      <c r="CQ70" s="349"/>
      <c r="CR70" s="349"/>
      <c r="CS70" s="349"/>
      <c r="CT70" s="349"/>
      <c r="CU70" s="352"/>
      <c r="CV70" s="354">
        <v>120.58</v>
      </c>
      <c r="CW70" s="355"/>
      <c r="CX70" s="355"/>
      <c r="CY70" s="355"/>
      <c r="CZ70" s="355"/>
      <c r="DA70" s="355"/>
      <c r="DB70" s="355"/>
      <c r="DC70" s="355"/>
      <c r="DD70" s="355"/>
      <c r="DE70" s="355"/>
      <c r="DF70" s="355"/>
      <c r="DG70" s="355"/>
      <c r="DH70" s="355"/>
      <c r="DI70" s="355"/>
      <c r="DJ70" s="355"/>
      <c r="DK70" s="355"/>
      <c r="DL70" s="355"/>
      <c r="DM70" s="355"/>
      <c r="DN70" s="355"/>
      <c r="DO70" s="355"/>
      <c r="DP70" s="355"/>
      <c r="DQ70" s="355"/>
      <c r="DR70" s="355"/>
      <c r="DS70" s="355"/>
      <c r="DT70" s="355"/>
      <c r="DU70" s="355"/>
      <c r="DV70" s="355"/>
      <c r="DW70" s="355"/>
      <c r="DX70" s="355"/>
      <c r="DY70" s="355"/>
      <c r="DZ70" s="355"/>
      <c r="EA70" s="355"/>
      <c r="EB70" s="355"/>
      <c r="EC70" s="355"/>
      <c r="ED70" s="355"/>
      <c r="EE70" s="355"/>
      <c r="EF70" s="360"/>
      <c r="EG70" s="360"/>
      <c r="EH70" s="360"/>
      <c r="EI70" s="360"/>
      <c r="EJ70" s="360"/>
      <c r="EK70" s="360"/>
      <c r="EL70" s="360"/>
      <c r="EM70" s="360"/>
      <c r="EN70" s="360"/>
      <c r="EO70" s="360"/>
      <c r="EP70" s="360"/>
      <c r="EQ70" s="360"/>
      <c r="ER70" s="360"/>
      <c r="ES70" s="361"/>
      <c r="ET70" s="8"/>
    </row>
    <row r="71" spans="1:150" ht="11.9" customHeight="1" x14ac:dyDescent="0.2">
      <c r="A71" s="363" t="s">
        <v>18</v>
      </c>
      <c r="B71" s="363"/>
      <c r="C71" s="364"/>
      <c r="D71" s="346">
        <f>'[5]換算ﾚｰﾄ '!$I$16</f>
        <v>16.510000000000002</v>
      </c>
      <c r="E71" s="346"/>
      <c r="F71" s="346"/>
      <c r="G71" s="346"/>
      <c r="H71" s="346"/>
      <c r="I71" s="346"/>
      <c r="J71" s="346"/>
      <c r="K71" s="346"/>
      <c r="L71" s="346"/>
      <c r="M71" s="346"/>
      <c r="N71" s="346"/>
      <c r="O71" s="346"/>
      <c r="P71" s="346">
        <f>'[6]換算ﾚｰﾄ '!$I$75</f>
        <v>16.420000000000002</v>
      </c>
      <c r="Q71" s="346"/>
      <c r="R71" s="346"/>
      <c r="S71" s="346"/>
      <c r="T71" s="346"/>
      <c r="U71" s="346"/>
      <c r="V71" s="346"/>
      <c r="W71" s="346"/>
      <c r="X71" s="346"/>
      <c r="Y71" s="346"/>
      <c r="Z71" s="346"/>
      <c r="AA71" s="346"/>
      <c r="AB71" s="346">
        <f>'[7]換算ﾚｰﾄ '!$I$136</f>
        <v>16.5</v>
      </c>
      <c r="AC71" s="346"/>
      <c r="AD71" s="346"/>
      <c r="AE71" s="346"/>
      <c r="AF71" s="346"/>
      <c r="AG71" s="346"/>
      <c r="AH71" s="346"/>
      <c r="AI71" s="346"/>
      <c r="AJ71" s="346"/>
      <c r="AK71" s="346"/>
      <c r="AL71" s="346"/>
      <c r="AM71" s="346"/>
      <c r="AN71" s="346">
        <f>'[8]換算ﾚｰﾄ '!$I$187</f>
        <v>16.64</v>
      </c>
      <c r="AO71" s="346"/>
      <c r="AP71" s="346"/>
      <c r="AQ71" s="346"/>
      <c r="AR71" s="346"/>
      <c r="AS71" s="346"/>
      <c r="AT71" s="346"/>
      <c r="AU71" s="346"/>
      <c r="AV71" s="346"/>
      <c r="AW71" s="346"/>
      <c r="AX71" s="346"/>
      <c r="AY71" s="347"/>
      <c r="AZ71" s="345">
        <v>16.350000000000001</v>
      </c>
      <c r="BA71" s="346"/>
      <c r="BB71" s="346"/>
      <c r="BC71" s="346"/>
      <c r="BD71" s="346"/>
      <c r="BE71" s="346"/>
      <c r="BF71" s="346"/>
      <c r="BG71" s="346"/>
      <c r="BH71" s="346"/>
      <c r="BI71" s="346"/>
      <c r="BJ71" s="346"/>
      <c r="BK71" s="347"/>
      <c r="BL71" s="345">
        <v>16.21</v>
      </c>
      <c r="BM71" s="346"/>
      <c r="BN71" s="346"/>
      <c r="BO71" s="346"/>
      <c r="BP71" s="346"/>
      <c r="BQ71" s="346"/>
      <c r="BR71" s="346"/>
      <c r="BS71" s="346"/>
      <c r="BT71" s="346"/>
      <c r="BU71" s="346"/>
      <c r="BV71" s="346"/>
      <c r="BW71" s="347"/>
      <c r="BX71" s="345">
        <v>15.93</v>
      </c>
      <c r="BY71" s="346"/>
      <c r="BZ71" s="346"/>
      <c r="CA71" s="346"/>
      <c r="CB71" s="346"/>
      <c r="CC71" s="346"/>
      <c r="CD71" s="346"/>
      <c r="CE71" s="346"/>
      <c r="CF71" s="346"/>
      <c r="CG71" s="346"/>
      <c r="CH71" s="346"/>
      <c r="CI71" s="347"/>
      <c r="CJ71" s="345">
        <v>15.84</v>
      </c>
      <c r="CK71" s="346"/>
      <c r="CL71" s="346"/>
      <c r="CM71" s="346"/>
      <c r="CN71" s="346"/>
      <c r="CO71" s="346"/>
      <c r="CP71" s="346"/>
      <c r="CQ71" s="346"/>
      <c r="CR71" s="346"/>
      <c r="CS71" s="346"/>
      <c r="CT71" s="346"/>
      <c r="CU71" s="348"/>
      <c r="CV71" s="342">
        <v>15.58</v>
      </c>
      <c r="CW71" s="343"/>
      <c r="CX71" s="343"/>
      <c r="CY71" s="343"/>
      <c r="CZ71" s="343"/>
      <c r="DA71" s="343"/>
      <c r="DB71" s="343"/>
      <c r="DC71" s="343"/>
      <c r="DD71" s="343"/>
      <c r="DE71" s="343"/>
      <c r="DF71" s="343"/>
      <c r="DG71" s="343"/>
      <c r="DH71" s="343"/>
      <c r="DI71" s="343"/>
      <c r="DJ71" s="343"/>
      <c r="DK71" s="343"/>
      <c r="DL71" s="343"/>
      <c r="DM71" s="343"/>
      <c r="DN71" s="343"/>
      <c r="DO71" s="343"/>
      <c r="DP71" s="343"/>
      <c r="DQ71" s="343"/>
      <c r="DR71" s="343"/>
      <c r="DS71" s="343"/>
      <c r="DT71" s="343"/>
      <c r="DU71" s="343"/>
      <c r="DV71" s="343"/>
      <c r="DW71" s="343"/>
      <c r="DX71" s="343"/>
      <c r="DY71" s="343"/>
      <c r="DZ71" s="343"/>
      <c r="EA71" s="343"/>
      <c r="EB71" s="343"/>
      <c r="EC71" s="343"/>
      <c r="ED71" s="343"/>
      <c r="EE71" s="343"/>
      <c r="EF71" s="358"/>
      <c r="EG71" s="358"/>
      <c r="EH71" s="358"/>
      <c r="EI71" s="358"/>
      <c r="EJ71" s="358"/>
      <c r="EK71" s="358"/>
      <c r="EL71" s="358"/>
      <c r="EM71" s="358"/>
      <c r="EN71" s="358"/>
      <c r="EO71" s="358"/>
      <c r="EP71" s="358"/>
      <c r="EQ71" s="358"/>
      <c r="ER71" s="358"/>
      <c r="ES71" s="359"/>
      <c r="ET71" s="8"/>
    </row>
    <row r="72" spans="1:150" ht="10.4" customHeight="1" x14ac:dyDescent="0.2">
      <c r="A72" s="8"/>
      <c r="C72" s="150"/>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ET72" s="8"/>
    </row>
    <row r="73" spans="1:150" ht="10.4" customHeight="1" x14ac:dyDescent="0.2">
      <c r="A73" s="8"/>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row>
    <row r="74" spans="1:150" ht="10.4" customHeight="1" x14ac:dyDescent="0.2">
      <c r="BL74" s="8"/>
      <c r="BM74" s="8"/>
      <c r="BN74" s="8"/>
      <c r="BO74" s="8"/>
      <c r="BP74" s="8"/>
      <c r="BQ74" s="8"/>
    </row>
    <row r="75" spans="1:150" ht="10.4" customHeight="1" x14ac:dyDescent="0.2"/>
    <row r="76" spans="1:150" ht="10.4" customHeight="1" x14ac:dyDescent="0.2"/>
    <row r="77" spans="1:150" ht="10.4" customHeight="1" x14ac:dyDescent="0.2"/>
    <row r="78" spans="1:150" ht="10.4" customHeight="1" x14ac:dyDescent="0.2"/>
    <row r="79" spans="1:150" ht="10.4" customHeight="1" x14ac:dyDescent="0.2"/>
    <row r="80" spans="1:150" ht="10.4" customHeight="1" x14ac:dyDescent="0.2"/>
    <row r="81" ht="10.4" customHeight="1" x14ac:dyDescent="0.2"/>
    <row r="82" ht="10.4" customHeight="1" x14ac:dyDescent="0.2"/>
    <row r="83" ht="11.9" customHeight="1" x14ac:dyDescent="0.2"/>
    <row r="84" ht="11.9" customHeight="1" x14ac:dyDescent="0.2"/>
    <row r="85" ht="11.9" customHeight="1" x14ac:dyDescent="0.2"/>
    <row r="86" ht="11.9" customHeight="1" x14ac:dyDescent="0.2"/>
    <row r="87" ht="11.9" customHeight="1" x14ac:dyDescent="0.2"/>
    <row r="88" ht="11.9" customHeight="1" x14ac:dyDescent="0.2"/>
    <row r="89" ht="11.9" customHeight="1" x14ac:dyDescent="0.2"/>
    <row r="90" ht="11.9" customHeight="1" x14ac:dyDescent="0.2"/>
    <row r="91" ht="11.9" customHeight="1" x14ac:dyDescent="0.2"/>
    <row r="92" ht="11.9" customHeight="1" x14ac:dyDescent="0.2"/>
    <row r="93" ht="11.9" customHeight="1" x14ac:dyDescent="0.2"/>
    <row r="94" ht="11.9" customHeight="1" x14ac:dyDescent="0.2"/>
    <row r="95" ht="11.9" customHeight="1" x14ac:dyDescent="0.2"/>
    <row r="96" ht="11.9" customHeight="1" x14ac:dyDescent="0.2"/>
    <row r="97" ht="11.9" customHeight="1" x14ac:dyDescent="0.2"/>
    <row r="98" ht="11.9" customHeight="1" x14ac:dyDescent="0.2"/>
    <row r="99" ht="11.9" customHeight="1" x14ac:dyDescent="0.2"/>
    <row r="100" ht="11.9" customHeight="1" x14ac:dyDescent="0.2"/>
    <row r="101" ht="11.9" customHeight="1" x14ac:dyDescent="0.2"/>
    <row r="102" ht="11.9" customHeight="1" x14ac:dyDescent="0.2"/>
    <row r="103" ht="11.9" customHeight="1" x14ac:dyDescent="0.2"/>
    <row r="104" ht="11.9" customHeight="1" x14ac:dyDescent="0.2"/>
    <row r="105" ht="11.9" customHeight="1" x14ac:dyDescent="0.2"/>
    <row r="106" ht="11.9" customHeight="1" x14ac:dyDescent="0.2"/>
    <row r="107" ht="11.9" customHeight="1" x14ac:dyDescent="0.2"/>
    <row r="108" ht="11.9" customHeight="1" x14ac:dyDescent="0.2"/>
    <row r="109" ht="11.9" customHeight="1" x14ac:dyDescent="0.2"/>
    <row r="110" ht="11.9" customHeight="1" x14ac:dyDescent="0.2"/>
    <row r="111" ht="11.9" customHeight="1" x14ac:dyDescent="0.2"/>
    <row r="112" ht="11.9" customHeight="1" x14ac:dyDescent="0.2"/>
    <row r="113" ht="11.9" customHeight="1" x14ac:dyDescent="0.2"/>
    <row r="114" ht="11.9" customHeight="1" x14ac:dyDescent="0.2"/>
    <row r="115" ht="11.9" customHeight="1" x14ac:dyDescent="0.2"/>
    <row r="116" ht="11.9" customHeight="1" x14ac:dyDescent="0.2"/>
    <row r="117" ht="11.9" customHeight="1" x14ac:dyDescent="0.2"/>
    <row r="118" ht="11.9" customHeight="1" x14ac:dyDescent="0.2"/>
    <row r="119" ht="11.9" customHeight="1" x14ac:dyDescent="0.2"/>
    <row r="120" ht="11.9" customHeight="1" x14ac:dyDescent="0.2"/>
    <row r="121" ht="11.9" customHeight="1" x14ac:dyDescent="0.2"/>
    <row r="122" ht="11.9" customHeight="1" x14ac:dyDescent="0.2"/>
    <row r="123" ht="11.9" customHeight="1" x14ac:dyDescent="0.2"/>
    <row r="124" ht="11.9" customHeight="1" x14ac:dyDescent="0.2"/>
    <row r="125" ht="11.9" customHeight="1" x14ac:dyDescent="0.2"/>
    <row r="126" ht="11.9" customHeight="1" x14ac:dyDescent="0.2"/>
    <row r="127" ht="11.9" customHeight="1" x14ac:dyDescent="0.2"/>
    <row r="128" ht="11.9" customHeight="1" x14ac:dyDescent="0.2"/>
    <row r="129" ht="11.9" customHeight="1" x14ac:dyDescent="0.2"/>
    <row r="130" ht="11.9" customHeight="1" x14ac:dyDescent="0.2"/>
    <row r="131" ht="11.9" customHeight="1" x14ac:dyDescent="0.2"/>
    <row r="132" ht="11.9" customHeight="1" x14ac:dyDescent="0.2"/>
    <row r="133" ht="11.9" customHeight="1" x14ac:dyDescent="0.2"/>
    <row r="134" ht="11.9" customHeight="1" x14ac:dyDescent="0.2"/>
    <row r="135" ht="11.9" customHeight="1" x14ac:dyDescent="0.2"/>
    <row r="136" ht="11.9" customHeight="1" x14ac:dyDescent="0.2"/>
    <row r="137" ht="11.9" customHeight="1" x14ac:dyDescent="0.2"/>
    <row r="138" ht="11.9" customHeight="1" x14ac:dyDescent="0.2"/>
    <row r="139" ht="11.9" customHeight="1" x14ac:dyDescent="0.2"/>
    <row r="140" ht="11.9" customHeight="1" x14ac:dyDescent="0.2"/>
    <row r="141" ht="11.9" customHeight="1" x14ac:dyDescent="0.2"/>
    <row r="142" ht="11.9" customHeight="1" x14ac:dyDescent="0.2"/>
  </sheetData>
  <mergeCells count="650">
    <mergeCell ref="AZ1:CU1"/>
    <mergeCell ref="A1:C1"/>
    <mergeCell ref="A4:C5"/>
    <mergeCell ref="A6:C6"/>
    <mergeCell ref="A7:C7"/>
    <mergeCell ref="A8:C8"/>
    <mergeCell ref="A9:C9"/>
    <mergeCell ref="A13:C13"/>
    <mergeCell ref="A14:C14"/>
    <mergeCell ref="BX14:CI14"/>
    <mergeCell ref="CJ14:CU14"/>
    <mergeCell ref="D14:O14"/>
    <mergeCell ref="T6:AI6"/>
    <mergeCell ref="AJ6:AY6"/>
    <mergeCell ref="AZ6:BO6"/>
    <mergeCell ref="D9:S9"/>
    <mergeCell ref="T9:AI9"/>
    <mergeCell ref="AJ9:AY9"/>
    <mergeCell ref="D5:S5"/>
    <mergeCell ref="T5:AI5"/>
    <mergeCell ref="AJ5:AY5"/>
    <mergeCell ref="A15:C15"/>
    <mergeCell ref="A16:C16"/>
    <mergeCell ref="A11:C12"/>
    <mergeCell ref="A21:B21"/>
    <mergeCell ref="A24:B24"/>
    <mergeCell ref="A27:B27"/>
    <mergeCell ref="A30:B30"/>
    <mergeCell ref="A33:B33"/>
    <mergeCell ref="A36:B36"/>
    <mergeCell ref="A39:B39"/>
    <mergeCell ref="EB20:ES20"/>
    <mergeCell ref="AZ20:BO20"/>
    <mergeCell ref="BP20:CE20"/>
    <mergeCell ref="CF20:CU20"/>
    <mergeCell ref="CV20:DK20"/>
    <mergeCell ref="DL20:EA20"/>
    <mergeCell ref="A19:C20"/>
    <mergeCell ref="EF58:ES58"/>
    <mergeCell ref="DH58:DS58"/>
    <mergeCell ref="CJ58:CU58"/>
    <mergeCell ref="BX58:CI58"/>
    <mergeCell ref="BL58:BW58"/>
    <mergeCell ref="AZ58:BK58"/>
    <mergeCell ref="AN58:AY58"/>
    <mergeCell ref="AB58:AM58"/>
    <mergeCell ref="EF44:ES44"/>
    <mergeCell ref="DT44:EE44"/>
    <mergeCell ref="DH44:DS44"/>
    <mergeCell ref="D57:O57"/>
    <mergeCell ref="P57:AA57"/>
    <mergeCell ref="AB57:AM57"/>
    <mergeCell ref="AN57:AY57"/>
    <mergeCell ref="AZ57:BK57"/>
    <mergeCell ref="BL57:BW57"/>
    <mergeCell ref="BX57:CI57"/>
    <mergeCell ref="CJ57:CU57"/>
    <mergeCell ref="CV57:DG57"/>
    <mergeCell ref="DH57:DS57"/>
    <mergeCell ref="DT57:EE57"/>
    <mergeCell ref="EF57:ES57"/>
    <mergeCell ref="A67:C68"/>
    <mergeCell ref="A69:C69"/>
    <mergeCell ref="CV62:DG62"/>
    <mergeCell ref="CV63:DG63"/>
    <mergeCell ref="BX62:CI62"/>
    <mergeCell ref="CJ62:CU62"/>
    <mergeCell ref="DH64:DS64"/>
    <mergeCell ref="DT64:EE64"/>
    <mergeCell ref="EF64:ES64"/>
    <mergeCell ref="DT65:EE65"/>
    <mergeCell ref="EF65:ES65"/>
    <mergeCell ref="D63:O63"/>
    <mergeCell ref="P63:AA63"/>
    <mergeCell ref="AB63:AM63"/>
    <mergeCell ref="AN63:AY63"/>
    <mergeCell ref="AZ63:BK63"/>
    <mergeCell ref="AN69:AY69"/>
    <mergeCell ref="A70:C70"/>
    <mergeCell ref="A71:C71"/>
    <mergeCell ref="BX13:CI13"/>
    <mergeCell ref="CJ13:CU13"/>
    <mergeCell ref="DH13:DS13"/>
    <mergeCell ref="DT13:EE13"/>
    <mergeCell ref="EF13:ES13"/>
    <mergeCell ref="CV49:DG49"/>
    <mergeCell ref="CV50:DG50"/>
    <mergeCell ref="CV51:DG51"/>
    <mergeCell ref="BX50:CI50"/>
    <mergeCell ref="CJ50:CU50"/>
    <mergeCell ref="DL41:EA41"/>
    <mergeCell ref="EB41:ES41"/>
    <mergeCell ref="DL23:EA23"/>
    <mergeCell ref="EB23:ES23"/>
    <mergeCell ref="CV52:DG52"/>
    <mergeCell ref="CV53:DG53"/>
    <mergeCell ref="CV54:DG54"/>
    <mergeCell ref="CV55:DG55"/>
    <mergeCell ref="CV23:DK23"/>
    <mergeCell ref="AZ67:CU67"/>
    <mergeCell ref="CV67:ES67"/>
    <mergeCell ref="DH65:DS65"/>
    <mergeCell ref="DH71:DS71"/>
    <mergeCell ref="DT71:EE71"/>
    <mergeCell ref="EF71:ES71"/>
    <mergeCell ref="D68:O68"/>
    <mergeCell ref="P68:AA68"/>
    <mergeCell ref="AB68:AM68"/>
    <mergeCell ref="AN68:AY68"/>
    <mergeCell ref="AZ68:BK68"/>
    <mergeCell ref="BL68:BW68"/>
    <mergeCell ref="BX68:CI68"/>
    <mergeCell ref="CJ68:CU68"/>
    <mergeCell ref="CV68:DG68"/>
    <mergeCell ref="DH68:DS68"/>
    <mergeCell ref="DT68:EE68"/>
    <mergeCell ref="EF68:ES68"/>
    <mergeCell ref="D71:O71"/>
    <mergeCell ref="P71:AA71"/>
    <mergeCell ref="AB71:AM71"/>
    <mergeCell ref="AN71:AY71"/>
    <mergeCell ref="AZ71:BK71"/>
    <mergeCell ref="BL71:BW71"/>
    <mergeCell ref="DH70:DS70"/>
    <mergeCell ref="DT70:EE70"/>
    <mergeCell ref="EF70:ES70"/>
    <mergeCell ref="CV70:DG70"/>
    <mergeCell ref="D64:O64"/>
    <mergeCell ref="P64:AA64"/>
    <mergeCell ref="AB64:AM64"/>
    <mergeCell ref="AN64:AY64"/>
    <mergeCell ref="AZ64:BK64"/>
    <mergeCell ref="BL64:BW64"/>
    <mergeCell ref="CV64:DG64"/>
    <mergeCell ref="CV65:DG65"/>
    <mergeCell ref="D67:AY67"/>
    <mergeCell ref="CV71:DG71"/>
    <mergeCell ref="D65:O65"/>
    <mergeCell ref="P65:AA65"/>
    <mergeCell ref="AB65:AM65"/>
    <mergeCell ref="AN65:AY65"/>
    <mergeCell ref="AZ65:BK65"/>
    <mergeCell ref="BL65:BW65"/>
    <mergeCell ref="BX65:CI65"/>
    <mergeCell ref="CJ65:CU65"/>
    <mergeCell ref="BX69:CI69"/>
    <mergeCell ref="CJ69:CU69"/>
    <mergeCell ref="BX71:CI71"/>
    <mergeCell ref="CJ71:CU71"/>
    <mergeCell ref="D70:O70"/>
    <mergeCell ref="P70:AA70"/>
    <mergeCell ref="AB70:AM70"/>
    <mergeCell ref="AN70:AY70"/>
    <mergeCell ref="AZ70:BK70"/>
    <mergeCell ref="BL70:BW70"/>
    <mergeCell ref="BX70:CI70"/>
    <mergeCell ref="CJ70:CU70"/>
    <mergeCell ref="D69:O69"/>
    <mergeCell ref="P69:AA69"/>
    <mergeCell ref="AB69:AM69"/>
    <mergeCell ref="D62:O62"/>
    <mergeCell ref="P62:AA62"/>
    <mergeCell ref="AB62:AM62"/>
    <mergeCell ref="AN62:AY62"/>
    <mergeCell ref="AZ62:BK62"/>
    <mergeCell ref="BL62:BW62"/>
    <mergeCell ref="DH69:DS69"/>
    <mergeCell ref="DT69:EE69"/>
    <mergeCell ref="EF69:ES69"/>
    <mergeCell ref="BX64:CI64"/>
    <mergeCell ref="CJ64:CU64"/>
    <mergeCell ref="DH62:DS62"/>
    <mergeCell ref="DT62:EE62"/>
    <mergeCell ref="EF62:ES62"/>
    <mergeCell ref="AZ69:BK69"/>
    <mergeCell ref="BL69:BW69"/>
    <mergeCell ref="CV69:DG69"/>
    <mergeCell ref="DH60:DS60"/>
    <mergeCell ref="DT60:EE60"/>
    <mergeCell ref="EF60:ES60"/>
    <mergeCell ref="CV60:DG60"/>
    <mergeCell ref="BL63:BW63"/>
    <mergeCell ref="BX63:CI63"/>
    <mergeCell ref="CJ63:CU63"/>
    <mergeCell ref="DH63:DS63"/>
    <mergeCell ref="DT63:EE63"/>
    <mergeCell ref="EF63:ES63"/>
    <mergeCell ref="DH61:DS61"/>
    <mergeCell ref="DT61:EE61"/>
    <mergeCell ref="EF61:ES61"/>
    <mergeCell ref="CV61:DG61"/>
    <mergeCell ref="AN61:AY61"/>
    <mergeCell ref="AZ61:BK61"/>
    <mergeCell ref="BL61:BW61"/>
    <mergeCell ref="BX61:CI61"/>
    <mergeCell ref="CJ61:CU61"/>
    <mergeCell ref="D59:O59"/>
    <mergeCell ref="P59:AA59"/>
    <mergeCell ref="AB59:AM59"/>
    <mergeCell ref="AN59:AY59"/>
    <mergeCell ref="AZ59:BK59"/>
    <mergeCell ref="BL59:BW59"/>
    <mergeCell ref="BX59:CI59"/>
    <mergeCell ref="CJ59:CU59"/>
    <mergeCell ref="P60:AA60"/>
    <mergeCell ref="AB60:AM60"/>
    <mergeCell ref="P61:AA61"/>
    <mergeCell ref="AB61:AM61"/>
    <mergeCell ref="AN60:AY60"/>
    <mergeCell ref="AZ60:BK60"/>
    <mergeCell ref="BL60:BW60"/>
    <mergeCell ref="BX60:CI60"/>
    <mergeCell ref="CJ60:CU60"/>
    <mergeCell ref="D61:O61"/>
    <mergeCell ref="DH59:DS59"/>
    <mergeCell ref="DT59:EE59"/>
    <mergeCell ref="EF59:ES59"/>
    <mergeCell ref="DT58:EE58"/>
    <mergeCell ref="CV58:DG58"/>
    <mergeCell ref="CV59:DG59"/>
    <mergeCell ref="DH56:DS56"/>
    <mergeCell ref="DT56:EE56"/>
    <mergeCell ref="EF56:ES56"/>
    <mergeCell ref="D56:O56"/>
    <mergeCell ref="P56:AA56"/>
    <mergeCell ref="AB56:AM56"/>
    <mergeCell ref="AN56:AY56"/>
    <mergeCell ref="AZ56:BK56"/>
    <mergeCell ref="BL56:BW56"/>
    <mergeCell ref="BX56:CI56"/>
    <mergeCell ref="CJ56:CU56"/>
    <mergeCell ref="CV56:DG56"/>
    <mergeCell ref="CJ52:CU52"/>
    <mergeCell ref="DH54:DS54"/>
    <mergeCell ref="DT54:EE54"/>
    <mergeCell ref="EF54:ES54"/>
    <mergeCell ref="D55:O55"/>
    <mergeCell ref="P55:AA55"/>
    <mergeCell ref="AB55:AM55"/>
    <mergeCell ref="AN55:AY55"/>
    <mergeCell ref="AZ55:BK55"/>
    <mergeCell ref="BL55:BW55"/>
    <mergeCell ref="BX55:CI55"/>
    <mergeCell ref="CJ55:CU55"/>
    <mergeCell ref="DH55:DS55"/>
    <mergeCell ref="DT55:EE55"/>
    <mergeCell ref="EF55:ES55"/>
    <mergeCell ref="D54:O54"/>
    <mergeCell ref="P54:AA54"/>
    <mergeCell ref="AB54:AM54"/>
    <mergeCell ref="AN54:AY54"/>
    <mergeCell ref="AZ54:BK54"/>
    <mergeCell ref="BL54:BW54"/>
    <mergeCell ref="BX54:CI54"/>
    <mergeCell ref="CJ54:CU54"/>
    <mergeCell ref="DH50:DS50"/>
    <mergeCell ref="AN49:AY49"/>
    <mergeCell ref="AZ49:BK49"/>
    <mergeCell ref="DH52:DS52"/>
    <mergeCell ref="DT52:EE52"/>
    <mergeCell ref="EF52:ES52"/>
    <mergeCell ref="D53:O53"/>
    <mergeCell ref="P53:AA53"/>
    <mergeCell ref="AB53:AM53"/>
    <mergeCell ref="AN53:AY53"/>
    <mergeCell ref="AZ53:BK53"/>
    <mergeCell ref="BL53:BW53"/>
    <mergeCell ref="BX53:CI53"/>
    <mergeCell ref="CJ53:CU53"/>
    <mergeCell ref="DH53:DS53"/>
    <mergeCell ref="DT53:EE53"/>
    <mergeCell ref="EF53:ES53"/>
    <mergeCell ref="D52:O52"/>
    <mergeCell ref="P52:AA52"/>
    <mergeCell ref="AB52:AM52"/>
    <mergeCell ref="AN52:AY52"/>
    <mergeCell ref="AZ52:BK52"/>
    <mergeCell ref="BL52:BW52"/>
    <mergeCell ref="BX52:CI52"/>
    <mergeCell ref="EF49:ES49"/>
    <mergeCell ref="DT50:EE50"/>
    <mergeCell ref="EF50:ES50"/>
    <mergeCell ref="D51:O51"/>
    <mergeCell ref="P51:AA51"/>
    <mergeCell ref="AB51:AM51"/>
    <mergeCell ref="AN51:AY51"/>
    <mergeCell ref="AZ51:BK51"/>
    <mergeCell ref="BL51:BW51"/>
    <mergeCell ref="BX51:CI51"/>
    <mergeCell ref="CJ51:CU51"/>
    <mergeCell ref="DH51:DS51"/>
    <mergeCell ref="DT51:EE51"/>
    <mergeCell ref="EF51:ES51"/>
    <mergeCell ref="P50:AA50"/>
    <mergeCell ref="AB50:AM50"/>
    <mergeCell ref="AN50:AY50"/>
    <mergeCell ref="AZ50:BK50"/>
    <mergeCell ref="BL50:BW50"/>
    <mergeCell ref="BL49:BW49"/>
    <mergeCell ref="BX49:CI49"/>
    <mergeCell ref="CJ49:CU49"/>
    <mergeCell ref="DH49:DS49"/>
    <mergeCell ref="DT49:EE49"/>
    <mergeCell ref="AZ48:BK48"/>
    <mergeCell ref="BL48:BW48"/>
    <mergeCell ref="BX48:CI48"/>
    <mergeCell ref="CJ48:CU48"/>
    <mergeCell ref="DH48:DS48"/>
    <mergeCell ref="DT48:EE48"/>
    <mergeCell ref="EF48:ES48"/>
    <mergeCell ref="CV47:DG47"/>
    <mergeCell ref="CV48:DG48"/>
    <mergeCell ref="CV46:DG46"/>
    <mergeCell ref="AN47:AY47"/>
    <mergeCell ref="AZ47:BK47"/>
    <mergeCell ref="BL47:BW47"/>
    <mergeCell ref="BX47:CI47"/>
    <mergeCell ref="CJ47:CU47"/>
    <mergeCell ref="DH47:DS47"/>
    <mergeCell ref="DT47:EE47"/>
    <mergeCell ref="EF47:ES47"/>
    <mergeCell ref="CV43:ES43"/>
    <mergeCell ref="DH45:DS45"/>
    <mergeCell ref="DT45:EE45"/>
    <mergeCell ref="EF45:ES45"/>
    <mergeCell ref="D46:O46"/>
    <mergeCell ref="P46:AA46"/>
    <mergeCell ref="AB46:AM46"/>
    <mergeCell ref="AN46:AY46"/>
    <mergeCell ref="AZ46:BK46"/>
    <mergeCell ref="BL46:BW46"/>
    <mergeCell ref="BX46:CI46"/>
    <mergeCell ref="CJ46:CU46"/>
    <mergeCell ref="DH46:DS46"/>
    <mergeCell ref="DT46:EE46"/>
    <mergeCell ref="EF46:ES46"/>
    <mergeCell ref="D45:O45"/>
    <mergeCell ref="P45:AA45"/>
    <mergeCell ref="AB45:AM45"/>
    <mergeCell ref="AN45:AY45"/>
    <mergeCell ref="AZ45:BK45"/>
    <mergeCell ref="BL45:BW45"/>
    <mergeCell ref="BX45:CI45"/>
    <mergeCell ref="CJ45:CU45"/>
    <mergeCell ref="CV45:DG45"/>
    <mergeCell ref="AZ40:BO40"/>
    <mergeCell ref="BP40:CE40"/>
    <mergeCell ref="CF40:CU40"/>
    <mergeCell ref="CV40:DK40"/>
    <mergeCell ref="DL40:EA40"/>
    <mergeCell ref="EB40:ES40"/>
    <mergeCell ref="D44:O44"/>
    <mergeCell ref="P44:AA44"/>
    <mergeCell ref="AB44:AM44"/>
    <mergeCell ref="AN44:AY44"/>
    <mergeCell ref="AZ44:BK44"/>
    <mergeCell ref="BL44:BW44"/>
    <mergeCell ref="BX44:CI44"/>
    <mergeCell ref="CJ44:CU44"/>
    <mergeCell ref="CV44:DG44"/>
    <mergeCell ref="D41:S41"/>
    <mergeCell ref="T41:AI41"/>
    <mergeCell ref="AJ41:AY41"/>
    <mergeCell ref="AZ41:BO41"/>
    <mergeCell ref="BP41:CE41"/>
    <mergeCell ref="CF41:CU41"/>
    <mergeCell ref="CV41:DK41"/>
    <mergeCell ref="D43:AY43"/>
    <mergeCell ref="AZ43:CU43"/>
    <mergeCell ref="AZ38:BO38"/>
    <mergeCell ref="BP38:CE38"/>
    <mergeCell ref="CF38:CU38"/>
    <mergeCell ref="CV38:DK38"/>
    <mergeCell ref="DL38:EA38"/>
    <mergeCell ref="EB38:ES38"/>
    <mergeCell ref="D39:S39"/>
    <mergeCell ref="T39:AI39"/>
    <mergeCell ref="AJ39:AY39"/>
    <mergeCell ref="AZ39:BO39"/>
    <mergeCell ref="BP39:CE39"/>
    <mergeCell ref="CF39:CU39"/>
    <mergeCell ref="CV39:DK39"/>
    <mergeCell ref="DL39:EA39"/>
    <mergeCell ref="EB39:ES39"/>
    <mergeCell ref="AZ36:BO36"/>
    <mergeCell ref="BP36:CE36"/>
    <mergeCell ref="CF36:CU36"/>
    <mergeCell ref="CV36:DK36"/>
    <mergeCell ref="DL36:EA36"/>
    <mergeCell ref="EB36:ES36"/>
    <mergeCell ref="T37:AI37"/>
    <mergeCell ref="AJ37:AY37"/>
    <mergeCell ref="AZ37:BO37"/>
    <mergeCell ref="BP37:CE37"/>
    <mergeCell ref="CF37:CU37"/>
    <mergeCell ref="CV37:DK37"/>
    <mergeCell ref="DL37:EA37"/>
    <mergeCell ref="EB37:ES37"/>
    <mergeCell ref="AZ34:BO34"/>
    <mergeCell ref="BP34:CE34"/>
    <mergeCell ref="CF34:CU34"/>
    <mergeCell ref="CV34:DK34"/>
    <mergeCell ref="DL34:EA34"/>
    <mergeCell ref="EB34:ES34"/>
    <mergeCell ref="D35:S35"/>
    <mergeCell ref="T35:AI35"/>
    <mergeCell ref="AJ35:AY35"/>
    <mergeCell ref="AZ35:BO35"/>
    <mergeCell ref="BP35:CE35"/>
    <mergeCell ref="CF35:CU35"/>
    <mergeCell ref="CV35:DK35"/>
    <mergeCell ref="DL35:EA35"/>
    <mergeCell ref="EB35:ES35"/>
    <mergeCell ref="AJ34:AY34"/>
    <mergeCell ref="AZ32:BO32"/>
    <mergeCell ref="BP32:CE32"/>
    <mergeCell ref="CF32:CU32"/>
    <mergeCell ref="CV32:DK32"/>
    <mergeCell ref="DL32:EA32"/>
    <mergeCell ref="EB32:ES32"/>
    <mergeCell ref="D33:S33"/>
    <mergeCell ref="T33:AI33"/>
    <mergeCell ref="AJ33:AY33"/>
    <mergeCell ref="AZ33:BO33"/>
    <mergeCell ref="BP33:CE33"/>
    <mergeCell ref="CF33:CU33"/>
    <mergeCell ref="CV33:DK33"/>
    <mergeCell ref="DL33:EA33"/>
    <mergeCell ref="EB33:ES33"/>
    <mergeCell ref="AZ30:BO30"/>
    <mergeCell ref="BP30:CE30"/>
    <mergeCell ref="CF30:CU30"/>
    <mergeCell ref="CV30:DK30"/>
    <mergeCell ref="DL30:EA30"/>
    <mergeCell ref="EB30:ES30"/>
    <mergeCell ref="D31:S31"/>
    <mergeCell ref="T31:AI31"/>
    <mergeCell ref="AJ31:AY31"/>
    <mergeCell ref="AZ31:BO31"/>
    <mergeCell ref="BP31:CE31"/>
    <mergeCell ref="CF31:CU31"/>
    <mergeCell ref="CV31:DK31"/>
    <mergeCell ref="DL31:EA31"/>
    <mergeCell ref="EB31:ES31"/>
    <mergeCell ref="T30:AI30"/>
    <mergeCell ref="AJ30:AY30"/>
    <mergeCell ref="AZ28:BO28"/>
    <mergeCell ref="BP28:CE28"/>
    <mergeCell ref="CF28:CU28"/>
    <mergeCell ref="CV28:DK28"/>
    <mergeCell ref="DL28:EA28"/>
    <mergeCell ref="EB28:ES28"/>
    <mergeCell ref="T29:AI29"/>
    <mergeCell ref="AJ29:AY29"/>
    <mergeCell ref="AZ29:BO29"/>
    <mergeCell ref="BP29:CE29"/>
    <mergeCell ref="CF29:CU29"/>
    <mergeCell ref="CV29:DK29"/>
    <mergeCell ref="DL29:EA29"/>
    <mergeCell ref="EB29:ES29"/>
    <mergeCell ref="AJ28:AY28"/>
    <mergeCell ref="EB24:ES24"/>
    <mergeCell ref="D27:S27"/>
    <mergeCell ref="T27:AI27"/>
    <mergeCell ref="AJ27:AY27"/>
    <mergeCell ref="AZ27:BO27"/>
    <mergeCell ref="BP27:CE27"/>
    <mergeCell ref="CF27:CU27"/>
    <mergeCell ref="CV27:DK27"/>
    <mergeCell ref="DL27:EA27"/>
    <mergeCell ref="EB27:ES27"/>
    <mergeCell ref="CF21:CU21"/>
    <mergeCell ref="CV21:DK21"/>
    <mergeCell ref="DL21:EA21"/>
    <mergeCell ref="EB21:ES21"/>
    <mergeCell ref="AZ23:BO23"/>
    <mergeCell ref="BP23:CE23"/>
    <mergeCell ref="CF23:CU23"/>
    <mergeCell ref="AZ26:BO26"/>
    <mergeCell ref="BP26:CE26"/>
    <mergeCell ref="CF26:CU26"/>
    <mergeCell ref="CV26:DK26"/>
    <mergeCell ref="DL26:EA26"/>
    <mergeCell ref="EB26:ES26"/>
    <mergeCell ref="AZ25:BO25"/>
    <mergeCell ref="BP25:CE25"/>
    <mergeCell ref="CF25:CU25"/>
    <mergeCell ref="CV25:DK25"/>
    <mergeCell ref="DL25:EA25"/>
    <mergeCell ref="EB25:ES25"/>
    <mergeCell ref="AZ24:BO24"/>
    <mergeCell ref="BP24:CE24"/>
    <mergeCell ref="CF24:CU24"/>
    <mergeCell ref="CV24:DK24"/>
    <mergeCell ref="DL24:EA24"/>
    <mergeCell ref="D19:AY19"/>
    <mergeCell ref="AZ19:CU19"/>
    <mergeCell ref="CV19:ES19"/>
    <mergeCell ref="A43:C44"/>
    <mergeCell ref="A45:B45"/>
    <mergeCell ref="A48:B48"/>
    <mergeCell ref="A51:B51"/>
    <mergeCell ref="A54:B54"/>
    <mergeCell ref="A57:B57"/>
    <mergeCell ref="AJ25:AY25"/>
    <mergeCell ref="AJ32:AY32"/>
    <mergeCell ref="T28:AI28"/>
    <mergeCell ref="D23:S23"/>
    <mergeCell ref="T23:AI23"/>
    <mergeCell ref="AJ23:AY23"/>
    <mergeCell ref="AZ22:BO22"/>
    <mergeCell ref="BP22:CE22"/>
    <mergeCell ref="CF22:CU22"/>
    <mergeCell ref="CV22:DK22"/>
    <mergeCell ref="DL22:EA22"/>
    <mergeCell ref="EB22:ES22"/>
    <mergeCell ref="AZ21:BO21"/>
    <mergeCell ref="BP21:CE21"/>
    <mergeCell ref="D48:O48"/>
    <mergeCell ref="A60:B60"/>
    <mergeCell ref="A63:B63"/>
    <mergeCell ref="EF16:ES16"/>
    <mergeCell ref="P16:AA16"/>
    <mergeCell ref="AB16:AM16"/>
    <mergeCell ref="AN16:AY16"/>
    <mergeCell ref="CV16:DG16"/>
    <mergeCell ref="BX16:CI16"/>
    <mergeCell ref="CJ16:CU16"/>
    <mergeCell ref="D16:O16"/>
    <mergeCell ref="T24:AI24"/>
    <mergeCell ref="AJ24:AY24"/>
    <mergeCell ref="T26:AI26"/>
    <mergeCell ref="AJ26:AY26"/>
    <mergeCell ref="D21:S21"/>
    <mergeCell ref="T21:AI21"/>
    <mergeCell ref="AJ21:AY21"/>
    <mergeCell ref="D22:S22"/>
    <mergeCell ref="T22:AI22"/>
    <mergeCell ref="AJ22:AY22"/>
    <mergeCell ref="T25:AI25"/>
    <mergeCell ref="D58:O58"/>
    <mergeCell ref="P58:AA58"/>
    <mergeCell ref="D60:O60"/>
    <mergeCell ref="DH14:DS14"/>
    <mergeCell ref="DT14:EE14"/>
    <mergeCell ref="DH16:DS16"/>
    <mergeCell ref="DT16:EE16"/>
    <mergeCell ref="P15:AA15"/>
    <mergeCell ref="AB15:AM15"/>
    <mergeCell ref="AN15:AY15"/>
    <mergeCell ref="AZ15:BK15"/>
    <mergeCell ref="BL15:BW15"/>
    <mergeCell ref="BX15:CI15"/>
    <mergeCell ref="CJ15:CU15"/>
    <mergeCell ref="DH15:DS15"/>
    <mergeCell ref="AZ16:BK16"/>
    <mergeCell ref="BL16:BW16"/>
    <mergeCell ref="D15:O15"/>
    <mergeCell ref="CV14:DG14"/>
    <mergeCell ref="CV15:DG15"/>
    <mergeCell ref="D12:O12"/>
    <mergeCell ref="P12:AA12"/>
    <mergeCell ref="AB12:AM12"/>
    <mergeCell ref="AN12:AY12"/>
    <mergeCell ref="AZ12:BK12"/>
    <mergeCell ref="BP8:CE8"/>
    <mergeCell ref="CF8:CU8"/>
    <mergeCell ref="CV8:DK8"/>
    <mergeCell ref="P13:AA13"/>
    <mergeCell ref="AB13:AM13"/>
    <mergeCell ref="AN13:AY13"/>
    <mergeCell ref="BL13:BW13"/>
    <mergeCell ref="AB14:AM14"/>
    <mergeCell ref="AN14:AY14"/>
    <mergeCell ref="AZ14:BK14"/>
    <mergeCell ref="BL14:BW14"/>
    <mergeCell ref="P14:AA14"/>
    <mergeCell ref="D8:S8"/>
    <mergeCell ref="T8:AI8"/>
    <mergeCell ref="AJ8:AY8"/>
    <mergeCell ref="AZ8:BO8"/>
    <mergeCell ref="DL8:EA8"/>
    <mergeCell ref="D11:AY11"/>
    <mergeCell ref="EB8:ES8"/>
    <mergeCell ref="EF14:ES14"/>
    <mergeCell ref="DT15:EE15"/>
    <mergeCell ref="EF15:ES15"/>
    <mergeCell ref="AZ11:CU11"/>
    <mergeCell ref="CV11:ES11"/>
    <mergeCell ref="AZ9:BO9"/>
    <mergeCell ref="BP9:CE9"/>
    <mergeCell ref="CF9:CU9"/>
    <mergeCell ref="CV9:DK9"/>
    <mergeCell ref="DL9:EA9"/>
    <mergeCell ref="EB9:ES9"/>
    <mergeCell ref="BL12:BW12"/>
    <mergeCell ref="BX12:CI12"/>
    <mergeCell ref="CJ12:CU12"/>
    <mergeCell ref="CV12:DG12"/>
    <mergeCell ref="DH12:DS12"/>
    <mergeCell ref="DT12:EE12"/>
    <mergeCell ref="EF12:ES12"/>
    <mergeCell ref="AZ13:BK13"/>
    <mergeCell ref="CV13:DG13"/>
    <mergeCell ref="D13:O13"/>
    <mergeCell ref="CV4:ES4"/>
    <mergeCell ref="AZ4:CU4"/>
    <mergeCell ref="D4:AY4"/>
    <mergeCell ref="D7:S7"/>
    <mergeCell ref="T7:AI7"/>
    <mergeCell ref="AJ7:AY7"/>
    <mergeCell ref="AZ7:BO7"/>
    <mergeCell ref="BP7:CE7"/>
    <mergeCell ref="CF7:CU7"/>
    <mergeCell ref="CV7:DK7"/>
    <mergeCell ref="DL7:EA7"/>
    <mergeCell ref="EB7:ES7"/>
    <mergeCell ref="BP6:CE6"/>
    <mergeCell ref="CF6:CU6"/>
    <mergeCell ref="CV6:DK6"/>
    <mergeCell ref="DL6:EA6"/>
    <mergeCell ref="EB6:ES6"/>
    <mergeCell ref="AZ5:BO5"/>
    <mergeCell ref="BP5:CE5"/>
    <mergeCell ref="CF5:CU5"/>
    <mergeCell ref="CV5:DK5"/>
    <mergeCell ref="DL5:EA5"/>
    <mergeCell ref="EB5:ES5"/>
    <mergeCell ref="D6:S6"/>
    <mergeCell ref="D49:O49"/>
    <mergeCell ref="D50:O50"/>
    <mergeCell ref="D32:S32"/>
    <mergeCell ref="T32:AI32"/>
    <mergeCell ref="P48:AA48"/>
    <mergeCell ref="P49:AA49"/>
    <mergeCell ref="AB48:AM48"/>
    <mergeCell ref="AB49:AM49"/>
    <mergeCell ref="D47:O47"/>
    <mergeCell ref="P47:AA47"/>
    <mergeCell ref="AB47:AM47"/>
    <mergeCell ref="T38:AI38"/>
    <mergeCell ref="AJ38:AY38"/>
    <mergeCell ref="D34:S34"/>
    <mergeCell ref="T34:AI34"/>
    <mergeCell ref="T36:AI36"/>
    <mergeCell ref="AJ36:AY36"/>
    <mergeCell ref="D40:S40"/>
    <mergeCell ref="T40:AI40"/>
    <mergeCell ref="AJ40:AY40"/>
    <mergeCell ref="AN48:AY48"/>
  </mergeCells>
  <phoneticPr fontId="1"/>
  <dataValidations count="1">
    <dataValidation type="list" allowBlank="1" showInputMessage="1" showErrorMessage="1" sqref="AZ1 D3:H3">
      <formula1>"日本語,English"</formula1>
    </dataValidation>
  </dataValidations>
  <printOptions horizontalCentered="1"/>
  <pageMargins left="0" right="0" top="0.74803149606299213" bottom="0" header="0.31496062992125984" footer="0"/>
  <pageSetup paperSize="9" scale="95" orientation="portrait" r:id="rId1"/>
  <headerFooter>
    <oddHeader>&amp;L&amp;G
&amp;C&amp;G&amp;R&amp;G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0"/>
  <sheetViews>
    <sheetView showGridLines="0" showRuler="0" view="pageLayout" zoomScaleNormal="100" zoomScaleSheetLayoutView="100" workbookViewId="0">
      <selection activeCell="D79" sqref="D79"/>
    </sheetView>
  </sheetViews>
  <sheetFormatPr defaultColWidth="9" defaultRowHeight="16" x14ac:dyDescent="0.2"/>
  <cols>
    <col min="1" max="1" width="2.453125" style="121" customWidth="1"/>
    <col min="2" max="2" width="33.6328125" style="121" customWidth="1"/>
    <col min="3" max="3" width="7.453125" style="121" hidden="1" customWidth="1"/>
    <col min="4" max="13" width="8.7265625" style="121" customWidth="1"/>
    <col min="14" max="16384" width="9" style="121"/>
  </cols>
  <sheetData>
    <row r="1" spans="1:14" x14ac:dyDescent="0.2">
      <c r="A1" s="107" t="s">
        <v>271</v>
      </c>
      <c r="B1" s="164" t="str">
        <f>IF('ハイライト(2年Q毎)'!$AZ$1="日本語",VLOOKUP(7,Sheet3!$A:$C,2,FALSE),VLOOKUP(7,Sheet3!$A:$C,3,FALSE))</f>
        <v>SEGMENT INFORMATION</v>
      </c>
      <c r="C1" s="165"/>
      <c r="D1" s="166"/>
      <c r="E1" s="165"/>
      <c r="F1" s="166"/>
      <c r="G1" s="166"/>
      <c r="H1" s="166"/>
      <c r="I1" s="166"/>
      <c r="J1" s="166"/>
      <c r="K1" s="166"/>
      <c r="L1" s="166"/>
      <c r="M1" s="166"/>
    </row>
    <row r="2" spans="1:14" ht="23" x14ac:dyDescent="0.2">
      <c r="A2" s="381" t="str">
        <f>IF('ハイライト(2年Q毎)'!$AZ$1="日本語",VLOOKUP(271,Sheet3!$A:$C,2,FALSE),VLOOKUP(271,Sheet3!$A:$C,3,FALSE))</f>
        <v>Unit: 100 millions of YEN</v>
      </c>
      <c r="B2" s="382"/>
      <c r="C2" s="76" t="str">
        <f>IF('ハイライト(2年Q毎)'!$AZ$1="日本語",VLOOKUP(244,Sheet3!$A:$C,2,FALSE),VLOOKUP(244,Sheet3!$A:$C,3,FALSE))</f>
        <v>FY09</v>
      </c>
      <c r="D2" s="50" t="str">
        <f>IF('ハイライト(2年Q毎)'!$AZ$1="日本語",VLOOKUP(245,Sheet3!$A:$C,2,FALSE),VLOOKUP(245,Sheet3!$A:$C,3,FALSE))</f>
        <v>FY10</v>
      </c>
      <c r="E2" s="50" t="str">
        <f>IF('ハイライト(2年Q毎)'!$AZ$1="日本語",VLOOKUP(246,Sheet3!$A:$C,2,FALSE),VLOOKUP(246,Sheet3!$A:$C,3,FALSE))</f>
        <v>FY11</v>
      </c>
      <c r="F2" s="50" t="str">
        <f>IF('ハイライト(2年Q毎)'!$AZ$1="日本語",VLOOKUP(247,Sheet3!$A:$C,2,FALSE),VLOOKUP(247,Sheet3!$A:$C,3,FALSE))</f>
        <v>FY12</v>
      </c>
      <c r="G2" s="50" t="str">
        <f>IF('ハイライト(2年Q毎)'!$AZ$1="日本語",VLOOKUP(248,Sheet3!$A:$C,2,FALSE),VLOOKUP(248,Sheet3!$A:$C,3,FALSE))</f>
        <v>FY13</v>
      </c>
      <c r="H2" s="50" t="str">
        <f>IF('ハイライト(2年Q毎)'!$AZ$1="日本語",VLOOKUP(249,Sheet3!$A:$C,2,FALSE),VLOOKUP(249,Sheet3!$A:$C,3,FALSE))</f>
        <v>FY14 *</v>
      </c>
      <c r="I2" s="50" t="str">
        <f>IF('ハイライト(2年Q毎)'!$AZ$1="日本語",VLOOKUP(250,Sheet3!$A:$C,2,FALSE),VLOOKUP(250,Sheet3!$A:$C,3,FALSE))</f>
        <v>FY15</v>
      </c>
      <c r="J2" s="50" t="str">
        <f>IF('ハイライト(2年Q毎)'!$AZ$1="日本語",VLOOKUP(251,Sheet3!$A:$C,2,FALSE),VLOOKUP(251,Sheet3!$A:$C,3,FALSE))</f>
        <v>FY16</v>
      </c>
      <c r="K2" s="50" t="str">
        <f>IF('ハイライト(2年Q毎)'!$AZ$1="日本語",VLOOKUP(252,Sheet3!$A:$C,2,FALSE),VLOOKUP(252,Sheet3!$A:$C,3,FALSE))</f>
        <v>FY17</v>
      </c>
      <c r="L2" s="49" t="str">
        <f>IF('ハイライト(2年Q毎)'!$AZ$1="日本語",VLOOKUP(253,Sheet3!$A:$C,2,FALSE),VLOOKUP(253,Sheet3!$A:$C,3,FALSE))</f>
        <v>FY18</v>
      </c>
      <c r="M2" s="145" t="str">
        <f>IF('ハイライト(2年Q毎)'!$AZ$1="日本語",VLOOKUP(254,Sheet3!$A:$C,2,FALSE),VLOOKUP(254,Sheet3!$A:$C,3,FALSE))</f>
        <v>FY19</v>
      </c>
    </row>
    <row r="3" spans="1:14" ht="11.25" customHeight="1" x14ac:dyDescent="0.2">
      <c r="A3" s="108" t="str">
        <f>IF('ハイライト(2年Q毎)'!$AZ$1="日本語",VLOOKUP(272,Sheet3!$A:$C,2,FALSE),VLOOKUP(272,Sheet3!$A:$C,3,FALSE))</f>
        <v>Consolidated result</v>
      </c>
      <c r="B3" s="167"/>
      <c r="C3" s="77"/>
      <c r="D3" s="34"/>
      <c r="E3" s="34"/>
      <c r="F3" s="34"/>
      <c r="G3" s="34"/>
      <c r="H3" s="34"/>
      <c r="I3" s="34"/>
      <c r="J3" s="34"/>
      <c r="K3" s="34"/>
      <c r="L3" s="34"/>
      <c r="M3" s="53"/>
    </row>
    <row r="4" spans="1:14" ht="11.25" customHeight="1" x14ac:dyDescent="0.2">
      <c r="A4" s="109"/>
      <c r="B4" s="168" t="str">
        <f>IF('ハイライト(2年Q毎)'!$AZ$1="日本語",VLOOKUP(9,Sheet3!$A:$C,2,FALSE),VLOOKUP(9,Sheet3!$A:$C,3,FALSE))</f>
        <v>Net sales</v>
      </c>
      <c r="C4" s="78">
        <v>224395</v>
      </c>
      <c r="D4" s="31">
        <v>235349</v>
      </c>
      <c r="E4" s="31">
        <v>247792</v>
      </c>
      <c r="F4" s="31">
        <v>260198</v>
      </c>
      <c r="G4" s="31">
        <v>329464</v>
      </c>
      <c r="H4" s="31">
        <v>354051</v>
      </c>
      <c r="I4" s="31">
        <v>428496</v>
      </c>
      <c r="J4" s="31">
        <v>399107</v>
      </c>
      <c r="K4" s="31">
        <v>400157</v>
      </c>
      <c r="L4" s="31">
        <v>386662</v>
      </c>
      <c r="M4" s="92">
        <v>378050</v>
      </c>
    </row>
    <row r="5" spans="1:14" ht="11.25" customHeight="1" x14ac:dyDescent="0.2">
      <c r="A5" s="110"/>
      <c r="B5" s="169" t="str">
        <f>IF('ハイライト(2年Q毎)'!$AZ$1="日本語",VLOOKUP(10,Sheet3!$A:$C,2,FALSE),VLOOKUP(10,Sheet3!$A:$C,3,FALSE))</f>
        <v>Operating income</v>
      </c>
      <c r="C5" s="79">
        <v>17582</v>
      </c>
      <c r="D5" s="36">
        <v>21573</v>
      </c>
      <c r="E5" s="36">
        <v>19628</v>
      </c>
      <c r="F5" s="36">
        <v>18663</v>
      </c>
      <c r="G5" s="36">
        <v>26516</v>
      </c>
      <c r="H5" s="41">
        <v>30466</v>
      </c>
      <c r="I5" s="41">
        <v>27448</v>
      </c>
      <c r="J5" s="41">
        <v>25472</v>
      </c>
      <c r="K5" s="41">
        <v>19571</v>
      </c>
      <c r="L5" s="41">
        <v>10515</v>
      </c>
      <c r="M5" s="93">
        <v>10634</v>
      </c>
      <c r="N5" s="120"/>
    </row>
    <row r="6" spans="1:14" ht="11.25" customHeight="1" x14ac:dyDescent="0.2">
      <c r="A6" s="111"/>
      <c r="B6" s="170" t="str">
        <f>IF('ハイライト(2年Q毎)'!$AZ$1="日本語",VLOOKUP(11,Sheet3!$A:$C,2,FALSE),VLOOKUP(11,Sheet3!$A:$C,3,FALSE))</f>
        <v>Operating income margin</v>
      </c>
      <c r="C6" s="80">
        <v>7.8E-2</v>
      </c>
      <c r="D6" s="33">
        <v>9.1999999999999998E-2</v>
      </c>
      <c r="E6" s="33">
        <v>7.9000000000000001E-2</v>
      </c>
      <c r="F6" s="33">
        <v>7.1999999999999995E-2</v>
      </c>
      <c r="G6" s="33">
        <v>0.08</v>
      </c>
      <c r="H6" s="33">
        <v>8.5999999999999993E-2</v>
      </c>
      <c r="I6" s="33">
        <v>6.4000000000000001E-2</v>
      </c>
      <c r="J6" s="33">
        <v>6.4000000000000001E-2</v>
      </c>
      <c r="K6" s="33">
        <v>4.9000000000000002E-2</v>
      </c>
      <c r="L6" s="33">
        <f>L5/L4</f>
        <v>2.7194293724234604E-2</v>
      </c>
      <c r="M6" s="97">
        <f>M5/M4</f>
        <v>2.8128554424017987E-2</v>
      </c>
      <c r="N6" s="120"/>
    </row>
    <row r="7" spans="1:14" s="173" customFormat="1" ht="11.25" customHeight="1" x14ac:dyDescent="0.2">
      <c r="A7" s="112" t="str">
        <f>IF('ハイライト(2年Q毎)'!$AZ$1="日本語",VLOOKUP(Sheet3!A210,Sheet3!$A:$C,2,FALSE),VLOOKUP(Sheet3!A210,Sheet3!$A:$C,3,FALSE))</f>
        <v xml:space="preserve">Japan </v>
      </c>
      <c r="B7" s="171"/>
      <c r="C7" s="79"/>
      <c r="D7" s="37"/>
      <c r="E7" s="37"/>
      <c r="F7" s="37"/>
      <c r="G7" s="37"/>
      <c r="H7" s="37"/>
      <c r="I7" s="37"/>
      <c r="J7" s="37"/>
      <c r="K7" s="37"/>
      <c r="L7" s="37"/>
      <c r="M7" s="98"/>
      <c r="N7" s="172"/>
    </row>
    <row r="8" spans="1:14" ht="11.25" customHeight="1" x14ac:dyDescent="0.2">
      <c r="A8" s="8"/>
      <c r="B8" s="168" t="str">
        <f>IF('ハイライト(2年Q毎)'!$AZ$1="日本語",VLOOKUP(9,Sheet3!$A:$C,2,FALSE),VLOOKUP(9,Sheet3!$A:$C,3,FALSE))</f>
        <v>Net sales</v>
      </c>
      <c r="C8" s="78">
        <v>106838</v>
      </c>
      <c r="D8" s="31">
        <v>104862</v>
      </c>
      <c r="E8" s="31">
        <v>109221</v>
      </c>
      <c r="F8" s="31">
        <v>114456</v>
      </c>
      <c r="G8" s="31">
        <v>119796</v>
      </c>
      <c r="H8" s="31">
        <v>82575</v>
      </c>
      <c r="I8" s="31">
        <v>122785</v>
      </c>
      <c r="J8" s="31">
        <v>119989</v>
      </c>
      <c r="K8" s="31">
        <v>119462</v>
      </c>
      <c r="L8" s="31">
        <v>118250</v>
      </c>
      <c r="M8" s="92">
        <v>120950</v>
      </c>
      <c r="N8" s="120"/>
    </row>
    <row r="9" spans="1:14" ht="11.25" customHeight="1" x14ac:dyDescent="0.2">
      <c r="A9" s="113"/>
      <c r="B9" s="169" t="str">
        <f>IF('ハイライト(2年Q毎)'!$AZ$1="日本語",VLOOKUP(10,Sheet3!$A:$C,2,FALSE),VLOOKUP(10,Sheet3!$A:$C,3,FALSE))</f>
        <v>Operating income</v>
      </c>
      <c r="C9" s="79">
        <v>4673</v>
      </c>
      <c r="D9" s="36">
        <v>5076</v>
      </c>
      <c r="E9" s="36">
        <v>5643</v>
      </c>
      <c r="F9" s="36">
        <v>4297</v>
      </c>
      <c r="G9" s="36">
        <v>2937</v>
      </c>
      <c r="H9" s="41">
        <v>-714</v>
      </c>
      <c r="I9" s="41">
        <v>2291</v>
      </c>
      <c r="J9" s="41">
        <v>6281</v>
      </c>
      <c r="K9" s="41">
        <v>5886</v>
      </c>
      <c r="L9" s="41">
        <v>4035</v>
      </c>
      <c r="M9" s="93">
        <v>4895</v>
      </c>
      <c r="N9" s="120"/>
    </row>
    <row r="10" spans="1:14" ht="11.25" customHeight="1" x14ac:dyDescent="0.2">
      <c r="A10" s="8"/>
      <c r="B10" s="168" t="str">
        <f>IF('ハイライト(2年Q毎)'!$AZ$1="日本語",VLOOKUP(11,Sheet3!$A:$C,2,FALSE),VLOOKUP(11,Sheet3!$A:$C,3,FALSE))</f>
        <v>Operating income margin</v>
      </c>
      <c r="C10" s="81">
        <v>4.3740008863487667E-2</v>
      </c>
      <c r="D10" s="32">
        <v>4.8408206714765131E-2</v>
      </c>
      <c r="E10" s="32">
        <v>5.1670109898759642E-2</v>
      </c>
      <c r="F10" s="32">
        <v>3.7542811211295171E-2</v>
      </c>
      <c r="G10" s="32">
        <v>2.4518541593031306E-2</v>
      </c>
      <c r="H10" s="32">
        <v>-8.6537864311257984E-3</v>
      </c>
      <c r="I10" s="32">
        <v>1.8660573340438517E-2</v>
      </c>
      <c r="J10" s="32">
        <v>5.2354311349605054E-2</v>
      </c>
      <c r="K10" s="32">
        <v>4.9273829858260405E-2</v>
      </c>
      <c r="L10" s="32">
        <f>L9/L8</f>
        <v>3.4122621564482029E-2</v>
      </c>
      <c r="M10" s="99">
        <f>M9/M8</f>
        <v>4.0471269119470854E-2</v>
      </c>
      <c r="N10" s="120"/>
    </row>
    <row r="11" spans="1:14" s="173" customFormat="1" ht="11.25" customHeight="1" x14ac:dyDescent="0.2">
      <c r="A11" s="114" t="str">
        <f>IF('ハイライト(2年Q毎)'!$AZ$1="日本語",VLOOKUP(Sheet3!A212,Sheet3!$A:$C,2,FALSE),VLOOKUP(Sheet3!A212,Sheet3!$A:$C,3,FALSE))</f>
        <v>North America</v>
      </c>
      <c r="B11" s="82"/>
      <c r="C11" s="82"/>
      <c r="D11" s="38"/>
      <c r="E11" s="38"/>
      <c r="F11" s="38"/>
      <c r="G11" s="38"/>
      <c r="H11" s="38"/>
      <c r="I11" s="38"/>
      <c r="J11" s="38"/>
      <c r="K11" s="38"/>
      <c r="L11" s="38"/>
      <c r="M11" s="96"/>
      <c r="N11" s="172"/>
    </row>
    <row r="12" spans="1:14" ht="11.25" customHeight="1" x14ac:dyDescent="0.2">
      <c r="A12" s="8"/>
      <c r="B12" s="168" t="str">
        <f>IF('ハイライト(2年Q毎)'!$AZ$1="日本語",VLOOKUP(9,Sheet3!$A:$C,2,FALSE),VLOOKUP(9,Sheet3!$A:$C,3,FALSE))</f>
        <v>Net sales</v>
      </c>
      <c r="C12" s="78">
        <v>53039</v>
      </c>
      <c r="D12" s="90" t="s">
        <v>273</v>
      </c>
      <c r="E12" s="90" t="s">
        <v>273</v>
      </c>
      <c r="F12" s="90" t="s">
        <v>273</v>
      </c>
      <c r="G12" s="90" t="s">
        <v>273</v>
      </c>
      <c r="H12" s="90" t="s">
        <v>273</v>
      </c>
      <c r="I12" s="90" t="s">
        <v>273</v>
      </c>
      <c r="J12" s="90" t="s">
        <v>273</v>
      </c>
      <c r="K12" s="90" t="s">
        <v>273</v>
      </c>
      <c r="L12" s="31">
        <v>79129</v>
      </c>
      <c r="M12" s="92">
        <v>78959</v>
      </c>
      <c r="N12" s="120"/>
    </row>
    <row r="13" spans="1:14" ht="11.25" customHeight="1" x14ac:dyDescent="0.2">
      <c r="A13" s="113"/>
      <c r="B13" s="169" t="str">
        <f>IF('ハイライト(2年Q毎)'!$AZ$1="日本語",VLOOKUP(10,Sheet3!$A:$C,2,FALSE),VLOOKUP(10,Sheet3!$A:$C,3,FALSE))</f>
        <v>Operating income</v>
      </c>
      <c r="C13" s="79">
        <v>3087</v>
      </c>
      <c r="D13" s="75" t="s">
        <v>13</v>
      </c>
      <c r="E13" s="75" t="s">
        <v>13</v>
      </c>
      <c r="F13" s="75" t="s">
        <v>13</v>
      </c>
      <c r="G13" s="75" t="s">
        <v>13</v>
      </c>
      <c r="H13" s="75" t="s">
        <v>13</v>
      </c>
      <c r="I13" s="75" t="s">
        <v>13</v>
      </c>
      <c r="J13" s="75" t="s">
        <v>13</v>
      </c>
      <c r="K13" s="75" t="s">
        <v>13</v>
      </c>
      <c r="L13" s="41">
        <v>-4108</v>
      </c>
      <c r="M13" s="93">
        <v>-5969</v>
      </c>
      <c r="N13" s="120"/>
    </row>
    <row r="14" spans="1:14" ht="11.25" customHeight="1" x14ac:dyDescent="0.2">
      <c r="A14" s="103"/>
      <c r="B14" s="170" t="str">
        <f>IF('ハイライト(2年Q毎)'!$AZ$1="日本語",VLOOKUP(11,Sheet3!$A:$C,2,FALSE),VLOOKUP(11,Sheet3!$A:$C,3,FALSE))</f>
        <v>Operating income margin</v>
      </c>
      <c r="C14" s="80">
        <v>5.8202964373972384E-2</v>
      </c>
      <c r="D14" s="91" t="s">
        <v>273</v>
      </c>
      <c r="E14" s="91" t="s">
        <v>273</v>
      </c>
      <c r="F14" s="91" t="s">
        <v>273</v>
      </c>
      <c r="G14" s="91" t="s">
        <v>273</v>
      </c>
      <c r="H14" s="91" t="s">
        <v>273</v>
      </c>
      <c r="I14" s="91" t="s">
        <v>273</v>
      </c>
      <c r="J14" s="91" t="s">
        <v>273</v>
      </c>
      <c r="K14" s="91" t="s">
        <v>273</v>
      </c>
      <c r="L14" s="33">
        <f>L13/L12</f>
        <v>-5.1915227034336334E-2</v>
      </c>
      <c r="M14" s="97">
        <f>M13/M12</f>
        <v>-7.5596195493863899E-2</v>
      </c>
      <c r="N14" s="120"/>
    </row>
    <row r="15" spans="1:14" s="173" customFormat="1" ht="11.25" customHeight="1" x14ac:dyDescent="0.2">
      <c r="A15" s="112" t="str">
        <f>IF('ハイライト(2年Q毎)'!$AZ$1="日本語",VLOOKUP(Sheet3!A213,Sheet3!$A:$C,2,FALSE),VLOOKUP(Sheet3!A213,Sheet3!$A:$C,3,FALSE))</f>
        <v>EMEA</v>
      </c>
      <c r="B15" s="171"/>
      <c r="C15" s="82"/>
      <c r="D15" s="37"/>
      <c r="E15" s="38"/>
      <c r="F15" s="37"/>
      <c r="G15" s="37"/>
      <c r="H15" s="37"/>
      <c r="I15" s="37"/>
      <c r="J15" s="37"/>
      <c r="K15" s="37"/>
      <c r="L15" s="38"/>
      <c r="M15" s="98"/>
      <c r="N15" s="172"/>
    </row>
    <row r="16" spans="1:14" ht="11.25" customHeight="1" x14ac:dyDescent="0.2">
      <c r="A16" s="8"/>
      <c r="B16" s="168" t="str">
        <f>IF('ハイライト(2年Q毎)'!$AZ$1="日本語",VLOOKUP(9,Sheet3!$A:$C,2,FALSE),VLOOKUP(9,Sheet3!$A:$C,3,FALSE))</f>
        <v>Net sales</v>
      </c>
      <c r="C16" s="78">
        <v>55389</v>
      </c>
      <c r="D16" s="31">
        <v>55542</v>
      </c>
      <c r="E16" s="31">
        <v>61027</v>
      </c>
      <c r="F16" s="31">
        <v>61835</v>
      </c>
      <c r="G16" s="31">
        <v>85235</v>
      </c>
      <c r="H16" s="31">
        <v>104791</v>
      </c>
      <c r="I16" s="31">
        <v>116022</v>
      </c>
      <c r="J16" s="31">
        <v>107601</v>
      </c>
      <c r="K16" s="31">
        <v>106290</v>
      </c>
      <c r="L16" s="31">
        <v>105683</v>
      </c>
      <c r="M16" s="92">
        <v>95605</v>
      </c>
      <c r="N16" s="120"/>
    </row>
    <row r="17" spans="1:14" ht="11.25" customHeight="1" x14ac:dyDescent="0.2">
      <c r="A17" s="113"/>
      <c r="B17" s="169" t="str">
        <f>IF('ハイライト(2年Q毎)'!$AZ$1="日本語",VLOOKUP(10,Sheet3!$A:$C,2,FALSE),VLOOKUP(10,Sheet3!$A:$C,3,FALSE))</f>
        <v>Operating income</v>
      </c>
      <c r="C17" s="79">
        <v>7916</v>
      </c>
      <c r="D17" s="36">
        <v>8552</v>
      </c>
      <c r="E17" s="36">
        <v>7028</v>
      </c>
      <c r="F17" s="36">
        <v>6630</v>
      </c>
      <c r="G17" s="36">
        <v>7545</v>
      </c>
      <c r="H17" s="36">
        <v>8652</v>
      </c>
      <c r="I17" s="36">
        <v>10939</v>
      </c>
      <c r="J17" s="36">
        <v>11309</v>
      </c>
      <c r="K17" s="36">
        <v>8297</v>
      </c>
      <c r="L17" s="41">
        <v>5099</v>
      </c>
      <c r="M17" s="100">
        <v>2866</v>
      </c>
      <c r="N17" s="120"/>
    </row>
    <row r="18" spans="1:14" ht="11.25" customHeight="1" x14ac:dyDescent="0.2">
      <c r="A18" s="8"/>
      <c r="B18" s="168" t="str">
        <f>IF('ハイライト(2年Q毎)'!$AZ$1="日本語",VLOOKUP(11,Sheet3!$A:$C,2,FALSE),VLOOKUP(11,Sheet3!$A:$C,3,FALSE))</f>
        <v>Operating income margin</v>
      </c>
      <c r="C18" s="81">
        <v>0.14292295938286695</v>
      </c>
      <c r="D18" s="32">
        <v>0.15397852350262531</v>
      </c>
      <c r="E18" s="32">
        <v>0.11516318764922967</v>
      </c>
      <c r="F18" s="32">
        <v>0.10723145045840889</v>
      </c>
      <c r="G18" s="32">
        <v>8.8523311589615086E-2</v>
      </c>
      <c r="H18" s="32">
        <v>8.2569830605726063E-2</v>
      </c>
      <c r="I18" s="32">
        <v>9.4286332785463917E-2</v>
      </c>
      <c r="J18" s="32">
        <v>0.1051043512355079</v>
      </c>
      <c r="K18" s="32">
        <v>7.8062279896638873E-2</v>
      </c>
      <c r="L18" s="33">
        <f>L17/L16</f>
        <v>4.8248062602310682E-2</v>
      </c>
      <c r="M18" s="99">
        <f>M17/M16</f>
        <v>2.9977511636420689E-2</v>
      </c>
      <c r="N18" s="120"/>
    </row>
    <row r="19" spans="1:14" s="173" customFormat="1" ht="11.25" customHeight="1" x14ac:dyDescent="0.2">
      <c r="A19" s="114" t="str">
        <f>IF('ハイライト(2年Q毎)'!$AZ$1="日本語",VLOOKUP(Sheet3!A216,Sheet3!$A:$C,2,FALSE),VLOOKUP(Sheet3!A216,Sheet3!$A:$C,3,FALSE))</f>
        <v>Greater China</v>
      </c>
      <c r="B19" s="82"/>
      <c r="C19" s="82"/>
      <c r="D19" s="38"/>
      <c r="E19" s="38"/>
      <c r="F19" s="38"/>
      <c r="G19" s="38"/>
      <c r="H19" s="38"/>
      <c r="I19" s="38"/>
      <c r="J19" s="38"/>
      <c r="K19" s="38"/>
      <c r="L19" s="38"/>
      <c r="M19" s="96"/>
      <c r="N19" s="172"/>
    </row>
    <row r="20" spans="1:14" ht="11.25" customHeight="1" x14ac:dyDescent="0.2">
      <c r="A20" s="8"/>
      <c r="B20" s="168" t="str">
        <f>IF('ハイライト(2年Q毎)'!$AZ$1="日本語",VLOOKUP(9,Sheet3!$A:$C,2,FALSE),VLOOKUP(9,Sheet3!$A:$C,3,FALSE))</f>
        <v>Net sales</v>
      </c>
      <c r="C20" s="78">
        <v>55389</v>
      </c>
      <c r="D20" s="90" t="s">
        <v>273</v>
      </c>
      <c r="E20" s="90" t="s">
        <v>273</v>
      </c>
      <c r="F20" s="90" t="s">
        <v>273</v>
      </c>
      <c r="G20" s="90" t="s">
        <v>273</v>
      </c>
      <c r="H20" s="90" t="s">
        <v>273</v>
      </c>
      <c r="I20" s="90" t="s">
        <v>273</v>
      </c>
      <c r="J20" s="90" t="s">
        <v>273</v>
      </c>
      <c r="K20" s="90" t="s">
        <v>273</v>
      </c>
      <c r="L20" s="31">
        <v>39690</v>
      </c>
      <c r="M20" s="92">
        <v>39448</v>
      </c>
      <c r="N20" s="120"/>
    </row>
    <row r="21" spans="1:14" ht="11.25" customHeight="1" x14ac:dyDescent="0.2">
      <c r="A21" s="113"/>
      <c r="B21" s="169" t="str">
        <f>IF('ハイライト(2年Q毎)'!$AZ$1="日本語",VLOOKUP(10,Sheet3!$A:$C,2,FALSE),VLOOKUP(10,Sheet3!$A:$C,3,FALSE))</f>
        <v>Operating income</v>
      </c>
      <c r="C21" s="79">
        <v>7916</v>
      </c>
      <c r="D21" s="75" t="s">
        <v>13</v>
      </c>
      <c r="E21" s="75" t="s">
        <v>13</v>
      </c>
      <c r="F21" s="75" t="s">
        <v>13</v>
      </c>
      <c r="G21" s="75" t="s">
        <v>13</v>
      </c>
      <c r="H21" s="75" t="s">
        <v>13</v>
      </c>
      <c r="I21" s="75" t="s">
        <v>13</v>
      </c>
      <c r="J21" s="75" t="s">
        <v>13</v>
      </c>
      <c r="K21" s="75" t="s">
        <v>13</v>
      </c>
      <c r="L21" s="41">
        <v>6253</v>
      </c>
      <c r="M21" s="100">
        <v>5398</v>
      </c>
      <c r="N21" s="120"/>
    </row>
    <row r="22" spans="1:14" ht="11.25" customHeight="1" x14ac:dyDescent="0.2">
      <c r="A22" s="103"/>
      <c r="B22" s="170" t="str">
        <f>IF('ハイライト(2年Q毎)'!$AZ$1="日本語",VLOOKUP(11,Sheet3!$A:$C,2,FALSE),VLOOKUP(11,Sheet3!$A:$C,3,FALSE))</f>
        <v>Operating income margin</v>
      </c>
      <c r="C22" s="80">
        <v>0.14292295938286695</v>
      </c>
      <c r="D22" s="91" t="s">
        <v>273</v>
      </c>
      <c r="E22" s="91" t="s">
        <v>273</v>
      </c>
      <c r="F22" s="91" t="s">
        <v>273</v>
      </c>
      <c r="G22" s="91" t="s">
        <v>273</v>
      </c>
      <c r="H22" s="91" t="s">
        <v>273</v>
      </c>
      <c r="I22" s="91" t="s">
        <v>273</v>
      </c>
      <c r="J22" s="91" t="s">
        <v>273</v>
      </c>
      <c r="K22" s="91" t="s">
        <v>273</v>
      </c>
      <c r="L22" s="33">
        <f>L21/L20</f>
        <v>0.15754598135550515</v>
      </c>
      <c r="M22" s="97">
        <f>M21/M20</f>
        <v>0.1368383694990874</v>
      </c>
      <c r="N22" s="120"/>
    </row>
    <row r="23" spans="1:14" s="173" customFormat="1" ht="11.25" customHeight="1" x14ac:dyDescent="0.2">
      <c r="A23" s="108" t="str">
        <f>IF('ハイライト(2年Q毎)'!$AZ$1="日本語",VLOOKUP(Sheet3!A218,Sheet3!$A:$C,2,FALSE),VLOOKUP(Sheet3!A218,Sheet3!$A:$C,3,FALSE))</f>
        <v xml:space="preserve">Oceania </v>
      </c>
      <c r="B23" s="167"/>
      <c r="C23" s="77"/>
      <c r="D23" s="34"/>
      <c r="E23" s="34"/>
      <c r="F23" s="34"/>
      <c r="G23" s="34"/>
      <c r="H23" s="38"/>
      <c r="I23" s="38"/>
      <c r="J23" s="38"/>
      <c r="K23" s="38"/>
      <c r="L23" s="38"/>
      <c r="M23" s="101"/>
      <c r="N23" s="172"/>
    </row>
    <row r="24" spans="1:14" ht="11.25" customHeight="1" x14ac:dyDescent="0.2">
      <c r="A24" s="109"/>
      <c r="B24" s="168" t="str">
        <f>IF('ハイライト(2年Q毎)'!$AZ$1="日本語",VLOOKUP(9,Sheet3!$A:$C,2,FALSE),VLOOKUP(9,Sheet3!$A:$C,3,FALSE))</f>
        <v>Net sales</v>
      </c>
      <c r="C24" s="78" t="s">
        <v>282</v>
      </c>
      <c r="D24" s="31">
        <v>10481</v>
      </c>
      <c r="E24" s="31">
        <v>10270</v>
      </c>
      <c r="F24" s="31">
        <v>11762</v>
      </c>
      <c r="G24" s="31">
        <v>15105</v>
      </c>
      <c r="H24" s="90" t="s">
        <v>273</v>
      </c>
      <c r="I24" s="90" t="s">
        <v>273</v>
      </c>
      <c r="J24" s="90" t="s">
        <v>273</v>
      </c>
      <c r="K24" s="90" t="s">
        <v>273</v>
      </c>
      <c r="L24" s="31">
        <v>17640</v>
      </c>
      <c r="M24" s="92">
        <v>18446</v>
      </c>
      <c r="N24" s="120"/>
    </row>
    <row r="25" spans="1:14" ht="11.25" customHeight="1" x14ac:dyDescent="0.2">
      <c r="A25" s="110"/>
      <c r="B25" s="169" t="str">
        <f>IF('ハイライト(2年Q毎)'!$AZ$1="日本語",VLOOKUP(10,Sheet3!$A:$C,2,FALSE),VLOOKUP(10,Sheet3!$A:$C,3,FALSE))</f>
        <v>Operating income</v>
      </c>
      <c r="C25" s="79"/>
      <c r="D25" s="36">
        <v>2754</v>
      </c>
      <c r="E25" s="36">
        <v>2488.5452970000001</v>
      </c>
      <c r="F25" s="36">
        <v>2564</v>
      </c>
      <c r="G25" s="36">
        <v>3230</v>
      </c>
      <c r="H25" s="75" t="s">
        <v>13</v>
      </c>
      <c r="I25" s="75" t="s">
        <v>13</v>
      </c>
      <c r="J25" s="75" t="s">
        <v>13</v>
      </c>
      <c r="K25" s="75" t="s">
        <v>13</v>
      </c>
      <c r="L25" s="41">
        <v>2698</v>
      </c>
      <c r="M25" s="93">
        <v>1944</v>
      </c>
      <c r="N25" s="120"/>
    </row>
    <row r="26" spans="1:14" ht="11.25" customHeight="1" x14ac:dyDescent="0.2">
      <c r="A26" s="111"/>
      <c r="B26" s="170" t="str">
        <f>IF('ハイライト(2年Q毎)'!$AZ$1="日本語",VLOOKUP(11,Sheet3!$A:$C,2,FALSE),VLOOKUP(11,Sheet3!$A:$C,3,FALSE))</f>
        <v>Operating income margin</v>
      </c>
      <c r="C26" s="80"/>
      <c r="D26" s="33">
        <v>0.26281125731920091</v>
      </c>
      <c r="E26" s="33">
        <v>0.24228982433639376</v>
      </c>
      <c r="F26" s="33">
        <v>0.21803519079619785</v>
      </c>
      <c r="G26" s="33">
        <v>0.21382645008607454</v>
      </c>
      <c r="H26" s="91" t="s">
        <v>273</v>
      </c>
      <c r="I26" s="91" t="s">
        <v>273</v>
      </c>
      <c r="J26" s="91" t="s">
        <v>273</v>
      </c>
      <c r="K26" s="91" t="s">
        <v>273</v>
      </c>
      <c r="L26" s="33">
        <f>L25/L24</f>
        <v>0.15294784580498866</v>
      </c>
      <c r="M26" s="97">
        <f>M25/M24</f>
        <v>0.10538870215764935</v>
      </c>
      <c r="N26" s="120"/>
    </row>
    <row r="27" spans="1:14" s="173" customFormat="1" ht="11.25" customHeight="1" x14ac:dyDescent="0.2">
      <c r="A27" s="108" t="str">
        <f>IF('ハイライト(2年Q毎)'!$AZ$1="日本語",VLOOKUP(Sheet3!A219,Sheet3!$A:$C,2,FALSE),VLOOKUP(Sheet3!A219,Sheet3!$A:$C,3,FALSE))</f>
        <v>Southeast and South Asia</v>
      </c>
      <c r="B27" s="167"/>
      <c r="C27" s="77"/>
      <c r="D27" s="38"/>
      <c r="E27" s="38"/>
      <c r="F27" s="38"/>
      <c r="G27" s="38"/>
      <c r="H27" s="38"/>
      <c r="I27" s="38"/>
      <c r="J27" s="38"/>
      <c r="K27" s="38"/>
      <c r="L27" s="38"/>
      <c r="M27" s="101"/>
      <c r="N27" s="172"/>
    </row>
    <row r="28" spans="1:14" ht="11.25" customHeight="1" x14ac:dyDescent="0.2">
      <c r="A28" s="109"/>
      <c r="B28" s="168" t="str">
        <f>IF('ハイライト(2年Q毎)'!$AZ$1="日本語",VLOOKUP(9,Sheet3!$A:$C,2,FALSE),VLOOKUP(9,Sheet3!$A:$C,3,FALSE))</f>
        <v>Net sales</v>
      </c>
      <c r="C28" s="78" t="s">
        <v>13</v>
      </c>
      <c r="D28" s="90" t="s">
        <v>273</v>
      </c>
      <c r="E28" s="90" t="s">
        <v>273</v>
      </c>
      <c r="F28" s="90" t="s">
        <v>273</v>
      </c>
      <c r="G28" s="90" t="s">
        <v>273</v>
      </c>
      <c r="H28" s="90" t="s">
        <v>273</v>
      </c>
      <c r="I28" s="90" t="s">
        <v>273</v>
      </c>
      <c r="J28" s="90" t="s">
        <v>273</v>
      </c>
      <c r="K28" s="90" t="s">
        <v>273</v>
      </c>
      <c r="L28" s="31">
        <v>9514</v>
      </c>
      <c r="M28" s="92">
        <v>11304</v>
      </c>
      <c r="N28" s="120"/>
    </row>
    <row r="29" spans="1:14" ht="11.25" customHeight="1" x14ac:dyDescent="0.2">
      <c r="A29" s="110"/>
      <c r="B29" s="169" t="str">
        <f>IF('ハイライト(2年Q毎)'!$AZ$1="日本語",VLOOKUP(10,Sheet3!$A:$C,2,FALSE),VLOOKUP(10,Sheet3!$A:$C,3,FALSE))</f>
        <v>Operating income</v>
      </c>
      <c r="C29" s="79"/>
      <c r="D29" s="75" t="s">
        <v>13</v>
      </c>
      <c r="E29" s="75" t="s">
        <v>13</v>
      </c>
      <c r="F29" s="75" t="s">
        <v>13</v>
      </c>
      <c r="G29" s="75" t="s">
        <v>13</v>
      </c>
      <c r="H29" s="75" t="s">
        <v>13</v>
      </c>
      <c r="I29" s="75" t="s">
        <v>13</v>
      </c>
      <c r="J29" s="75" t="s">
        <v>13</v>
      </c>
      <c r="K29" s="75" t="s">
        <v>13</v>
      </c>
      <c r="L29" s="41">
        <v>986</v>
      </c>
      <c r="M29" s="93">
        <v>789</v>
      </c>
      <c r="N29" s="120"/>
    </row>
    <row r="30" spans="1:14" ht="11.25" customHeight="1" x14ac:dyDescent="0.2">
      <c r="A30" s="111"/>
      <c r="B30" s="170" t="str">
        <f>IF('ハイライト(2年Q毎)'!$AZ$1="日本語",VLOOKUP(11,Sheet3!$A:$C,2,FALSE),VLOOKUP(11,Sheet3!$A:$C,3,FALSE))</f>
        <v>Operating income margin</v>
      </c>
      <c r="C30" s="80"/>
      <c r="D30" s="91" t="s">
        <v>273</v>
      </c>
      <c r="E30" s="91" t="s">
        <v>273</v>
      </c>
      <c r="F30" s="91" t="s">
        <v>273</v>
      </c>
      <c r="G30" s="91" t="s">
        <v>273</v>
      </c>
      <c r="H30" s="91" t="s">
        <v>273</v>
      </c>
      <c r="I30" s="91" t="s">
        <v>273</v>
      </c>
      <c r="J30" s="91" t="s">
        <v>273</v>
      </c>
      <c r="K30" s="91" t="s">
        <v>273</v>
      </c>
      <c r="L30" s="33">
        <f>L29/L28</f>
        <v>0.10363674584822367</v>
      </c>
      <c r="M30" s="97">
        <f>M29/M28</f>
        <v>6.9798301486199574E-2</v>
      </c>
      <c r="N30" s="120"/>
    </row>
    <row r="31" spans="1:14" s="173" customFormat="1" ht="11.25" customHeight="1" x14ac:dyDescent="0.2">
      <c r="A31" s="112" t="str">
        <f>IF('ハイライト(2年Q毎)'!$AZ$1="日本語",VLOOKUP(Sheet3!A275,Sheet3!$A:$C,2,FALSE),VLOOKUP(Sheet3!A275,Sheet3!$A:$C,3,FALSE))</f>
        <v>Other regions</v>
      </c>
      <c r="B31" s="171"/>
      <c r="C31" s="82"/>
      <c r="D31" s="38"/>
      <c r="E31" s="38"/>
      <c r="F31" s="38"/>
      <c r="G31" s="38"/>
      <c r="H31" s="38"/>
      <c r="I31" s="38"/>
      <c r="J31" s="38"/>
      <c r="K31" s="38"/>
      <c r="L31" s="38"/>
      <c r="M31" s="98"/>
      <c r="N31" s="172"/>
    </row>
    <row r="32" spans="1:14" ht="11.25" customHeight="1" x14ac:dyDescent="0.2">
      <c r="A32" s="3"/>
      <c r="B32" s="168" t="str">
        <f>IF('ハイライト(2年Q毎)'!$AZ$1="日本語",VLOOKUP(9,Sheet3!$A:$C,2,FALSE),VLOOKUP(9,Sheet3!$A:$C,3,FALSE))</f>
        <v>Net sales</v>
      </c>
      <c r="C32" s="144" t="s">
        <v>13</v>
      </c>
      <c r="D32" s="90" t="s">
        <v>273</v>
      </c>
      <c r="E32" s="90" t="s">
        <v>273</v>
      </c>
      <c r="F32" s="90" t="s">
        <v>273</v>
      </c>
      <c r="G32" s="90" t="s">
        <v>273</v>
      </c>
      <c r="H32" s="90" t="s">
        <v>273</v>
      </c>
      <c r="I32" s="90" t="s">
        <v>273</v>
      </c>
      <c r="J32" s="90" t="s">
        <v>273</v>
      </c>
      <c r="K32" s="90" t="s">
        <v>273</v>
      </c>
      <c r="L32" s="31">
        <v>38001</v>
      </c>
      <c r="M32" s="92">
        <v>36306</v>
      </c>
      <c r="N32" s="120"/>
    </row>
    <row r="33" spans="1:14" ht="11.25" customHeight="1" x14ac:dyDescent="0.2">
      <c r="A33" s="115"/>
      <c r="B33" s="169" t="str">
        <f>IF('ハイライト(2年Q毎)'!$AZ$1="日本語",VLOOKUP(10,Sheet3!$A:$C,2,FALSE),VLOOKUP(10,Sheet3!$A:$C,3,FALSE))</f>
        <v>Operating income</v>
      </c>
      <c r="C33" s="86" t="s">
        <v>13</v>
      </c>
      <c r="D33" s="75" t="s">
        <v>13</v>
      </c>
      <c r="E33" s="75" t="s">
        <v>13</v>
      </c>
      <c r="F33" s="75" t="s">
        <v>13</v>
      </c>
      <c r="G33" s="75" t="s">
        <v>13</v>
      </c>
      <c r="H33" s="75" t="s">
        <v>13</v>
      </c>
      <c r="I33" s="75" t="s">
        <v>13</v>
      </c>
      <c r="J33" s="75" t="s">
        <v>13</v>
      </c>
      <c r="K33" s="75" t="s">
        <v>13</v>
      </c>
      <c r="L33" s="41">
        <v>-1348</v>
      </c>
      <c r="M33" s="93">
        <v>810</v>
      </c>
      <c r="N33" s="120"/>
    </row>
    <row r="34" spans="1:14" ht="11.25" customHeight="1" x14ac:dyDescent="0.2">
      <c r="A34" s="116"/>
      <c r="B34" s="170" t="str">
        <f>IF('ハイライト(2年Q毎)'!$AZ$1="日本語",VLOOKUP(11,Sheet3!$A:$C,2,FALSE),VLOOKUP(11,Sheet3!$A:$C,3,FALSE))</f>
        <v>Operating income margin</v>
      </c>
      <c r="C34" s="88" t="s">
        <v>13</v>
      </c>
      <c r="D34" s="91" t="s">
        <v>273</v>
      </c>
      <c r="E34" s="91" t="s">
        <v>273</v>
      </c>
      <c r="F34" s="91" t="s">
        <v>273</v>
      </c>
      <c r="G34" s="91" t="s">
        <v>273</v>
      </c>
      <c r="H34" s="91" t="s">
        <v>273</v>
      </c>
      <c r="I34" s="91" t="s">
        <v>273</v>
      </c>
      <c r="J34" s="91" t="s">
        <v>273</v>
      </c>
      <c r="K34" s="91" t="s">
        <v>273</v>
      </c>
      <c r="L34" s="33">
        <f>L33/L32</f>
        <v>-3.5472750717086395E-2</v>
      </c>
      <c r="M34" s="97">
        <f>M33/M32</f>
        <v>2.2310361923648984E-2</v>
      </c>
      <c r="N34" s="120"/>
    </row>
    <row r="35" spans="1:14" s="173" customFormat="1" ht="11.25" customHeight="1" x14ac:dyDescent="0.2">
      <c r="A35" s="114" t="str">
        <f>IF('ハイライト(2年Q毎)'!$AZ$1="日本語",VLOOKUP(Sheet3!A211,Sheet3!$A:$C,2,FALSE),VLOOKUP(Sheet3!A211,Sheet3!$A:$C,3,FALSE))</f>
        <v>Americas</v>
      </c>
      <c r="B35" s="82"/>
      <c r="C35" s="82"/>
      <c r="D35" s="38"/>
      <c r="E35" s="38"/>
      <c r="F35" s="38"/>
      <c r="G35" s="38"/>
      <c r="H35" s="38"/>
      <c r="I35" s="38"/>
      <c r="J35" s="38"/>
      <c r="K35" s="38"/>
      <c r="L35" s="38"/>
      <c r="M35" s="96"/>
      <c r="N35" s="172"/>
    </row>
    <row r="36" spans="1:14" ht="11.25" customHeight="1" x14ac:dyDescent="0.2">
      <c r="A36" s="8"/>
      <c r="B36" s="168" t="str">
        <f>IF('ハイライト(2年Q毎)'!$AZ$1="日本語",VLOOKUP(9,Sheet3!$A:$C,2,FALSE),VLOOKUP(9,Sheet3!$A:$C,3,FALSE))</f>
        <v>Net sales</v>
      </c>
      <c r="C36" s="78">
        <v>53039</v>
      </c>
      <c r="D36" s="31">
        <v>59604</v>
      </c>
      <c r="E36" s="31">
        <v>59002</v>
      </c>
      <c r="F36" s="31">
        <v>67079</v>
      </c>
      <c r="G36" s="31">
        <v>94493</v>
      </c>
      <c r="H36" s="31">
        <v>118879</v>
      </c>
      <c r="I36" s="31">
        <v>136103</v>
      </c>
      <c r="J36" s="31">
        <v>112913</v>
      </c>
      <c r="K36" s="31">
        <v>106177</v>
      </c>
      <c r="L36" s="90" t="s">
        <v>273</v>
      </c>
      <c r="M36" s="94" t="s">
        <v>273</v>
      </c>
      <c r="N36" s="120"/>
    </row>
    <row r="37" spans="1:14" ht="11.25" customHeight="1" x14ac:dyDescent="0.2">
      <c r="A37" s="113"/>
      <c r="B37" s="169" t="str">
        <f>IF('ハイライト(2年Q毎)'!$AZ$1="日本語",VLOOKUP(10,Sheet3!$A:$C,2,FALSE),VLOOKUP(10,Sheet3!$A:$C,3,FALSE))</f>
        <v>Operating income</v>
      </c>
      <c r="C37" s="79">
        <v>3087</v>
      </c>
      <c r="D37" s="36">
        <v>4698</v>
      </c>
      <c r="E37" s="36">
        <v>3706</v>
      </c>
      <c r="F37" s="36">
        <v>4747</v>
      </c>
      <c r="G37" s="36">
        <v>8320</v>
      </c>
      <c r="H37" s="36">
        <v>10935</v>
      </c>
      <c r="I37" s="36">
        <v>1499</v>
      </c>
      <c r="J37" s="36">
        <v>862</v>
      </c>
      <c r="K37" s="36">
        <v>2360</v>
      </c>
      <c r="L37" s="75" t="s">
        <v>13</v>
      </c>
      <c r="M37" s="95" t="s">
        <v>13</v>
      </c>
      <c r="N37" s="120"/>
    </row>
    <row r="38" spans="1:14" ht="11.25" customHeight="1" x14ac:dyDescent="0.2">
      <c r="A38" s="103"/>
      <c r="B38" s="170" t="str">
        <f>IF('ハイライト(2年Q毎)'!$AZ$1="日本語",VLOOKUP(11,Sheet3!$A:$C,2,FALSE),VLOOKUP(11,Sheet3!$A:$C,3,FALSE))</f>
        <v>Operating income margin</v>
      </c>
      <c r="C38" s="80">
        <v>5.8202964373972384E-2</v>
      </c>
      <c r="D38" s="33">
        <v>7.8833129175121516E-2</v>
      </c>
      <c r="E38" s="33">
        <v>6.2820854675572954E-2</v>
      </c>
      <c r="F38" s="33">
        <v>7.0777136149098946E-2</v>
      </c>
      <c r="G38" s="33">
        <v>8.805366004055086E-2</v>
      </c>
      <c r="H38" s="33">
        <v>9.1988834196977592E-2</v>
      </c>
      <c r="I38" s="33">
        <v>1.1018552615533739E-2</v>
      </c>
      <c r="J38" s="33">
        <v>7.641619163701513E-3</v>
      </c>
      <c r="K38" s="33">
        <v>2.2234002029814189E-2</v>
      </c>
      <c r="L38" s="91" t="s">
        <v>273</v>
      </c>
      <c r="M38" s="89" t="s">
        <v>273</v>
      </c>
      <c r="N38" s="120"/>
    </row>
    <row r="39" spans="1:14" s="173" customFormat="1" ht="11.25" customHeight="1" x14ac:dyDescent="0.2">
      <c r="A39" s="114" t="str">
        <f>IF('ハイライト(2年Q毎)'!$AZ$1="日本語",VLOOKUP(Sheet3!A217,Sheet3!$A:$C,2,FALSE),VLOOKUP(Sheet3!A217,Sheet3!$A:$C,3,FALSE))</f>
        <v>Oceania/Southeast and South Asia</v>
      </c>
      <c r="B39" s="82"/>
      <c r="C39" s="82"/>
      <c r="D39" s="38"/>
      <c r="E39" s="38"/>
      <c r="F39" s="38"/>
      <c r="G39" s="38"/>
      <c r="H39" s="38"/>
      <c r="I39" s="38"/>
      <c r="J39" s="38"/>
      <c r="K39" s="38"/>
      <c r="L39" s="38"/>
      <c r="M39" s="96"/>
      <c r="N39" s="172"/>
    </row>
    <row r="40" spans="1:14" ht="11.25" customHeight="1" x14ac:dyDescent="0.2">
      <c r="A40" s="3"/>
      <c r="B40" s="168" t="str">
        <f>IF('ハイライト(2年Q毎)'!$AZ$1="日本語",VLOOKUP(9,Sheet3!$A:$C,2,FALSE),VLOOKUP(9,Sheet3!$A:$C,3,FALSE))</f>
        <v>Net sales</v>
      </c>
      <c r="C40" s="144" t="s">
        <v>13</v>
      </c>
      <c r="D40" s="90" t="s">
        <v>273</v>
      </c>
      <c r="E40" s="90" t="s">
        <v>273</v>
      </c>
      <c r="F40" s="90" t="s">
        <v>273</v>
      </c>
      <c r="G40" s="90" t="s">
        <v>273</v>
      </c>
      <c r="H40" s="31">
        <v>18559</v>
      </c>
      <c r="I40" s="31">
        <v>22472</v>
      </c>
      <c r="J40" s="31">
        <v>24039</v>
      </c>
      <c r="K40" s="31">
        <v>27659</v>
      </c>
      <c r="L40" s="90" t="s">
        <v>273</v>
      </c>
      <c r="M40" s="94" t="s">
        <v>273</v>
      </c>
      <c r="N40" s="120"/>
    </row>
    <row r="41" spans="1:14" ht="11.25" customHeight="1" x14ac:dyDescent="0.2">
      <c r="A41" s="115"/>
      <c r="B41" s="169" t="str">
        <f>IF('ハイライト(2年Q毎)'!$AZ$1="日本語",VLOOKUP(10,Sheet3!$A:$C,2,FALSE),VLOOKUP(10,Sheet3!$A:$C,3,FALSE))</f>
        <v>Operating income</v>
      </c>
      <c r="C41" s="86" t="s">
        <v>13</v>
      </c>
      <c r="D41" s="75" t="s">
        <v>13</v>
      </c>
      <c r="E41" s="75" t="s">
        <v>13</v>
      </c>
      <c r="F41" s="75" t="s">
        <v>13</v>
      </c>
      <c r="G41" s="75" t="s">
        <v>13</v>
      </c>
      <c r="H41" s="36">
        <v>3245</v>
      </c>
      <c r="I41" s="36">
        <v>3572</v>
      </c>
      <c r="J41" s="36">
        <v>3630</v>
      </c>
      <c r="K41" s="36">
        <v>4056</v>
      </c>
      <c r="L41" s="75" t="s">
        <v>13</v>
      </c>
      <c r="M41" s="95" t="s">
        <v>13</v>
      </c>
      <c r="N41" s="120"/>
    </row>
    <row r="42" spans="1:14" ht="11.25" customHeight="1" x14ac:dyDescent="0.2">
      <c r="A42" s="116"/>
      <c r="B42" s="170" t="str">
        <f>IF('ハイライト(2年Q毎)'!$AZ$1="日本語",VLOOKUP(11,Sheet3!$A:$C,2,FALSE),VLOOKUP(11,Sheet3!$A:$C,3,FALSE))</f>
        <v>Operating income margin</v>
      </c>
      <c r="C42" s="88" t="s">
        <v>13</v>
      </c>
      <c r="D42" s="91" t="s">
        <v>273</v>
      </c>
      <c r="E42" s="91" t="s">
        <v>273</v>
      </c>
      <c r="F42" s="91" t="s">
        <v>273</v>
      </c>
      <c r="G42" s="91" t="s">
        <v>273</v>
      </c>
      <c r="H42" s="33">
        <v>0.17486964368872157</v>
      </c>
      <c r="I42" s="33">
        <v>0.15896446214684826</v>
      </c>
      <c r="J42" s="33">
        <v>0.15103510889289928</v>
      </c>
      <c r="K42" s="33">
        <v>0.1466710794460227</v>
      </c>
      <c r="L42" s="91" t="s">
        <v>273</v>
      </c>
      <c r="M42" s="89" t="s">
        <v>273</v>
      </c>
      <c r="N42" s="120"/>
    </row>
    <row r="43" spans="1:14" s="173" customFormat="1" ht="11.25" customHeight="1" x14ac:dyDescent="0.2">
      <c r="A43" s="112" t="str">
        <f>IF('ハイライト(2年Q毎)'!$AZ$1="日本語",VLOOKUP(Sheet3!A215,Sheet3!$A:$C,2,FALSE),VLOOKUP(Sheet3!A215,Sheet3!$A:$C,3,FALSE))</f>
        <v>East Asia</v>
      </c>
      <c r="B43" s="171"/>
      <c r="C43" s="82"/>
      <c r="D43" s="38"/>
      <c r="E43" s="38"/>
      <c r="F43" s="37"/>
      <c r="G43" s="37"/>
      <c r="H43" s="37"/>
      <c r="I43" s="37"/>
      <c r="J43" s="37"/>
      <c r="K43" s="37"/>
      <c r="L43" s="38"/>
      <c r="M43" s="96"/>
      <c r="N43" s="172"/>
    </row>
    <row r="44" spans="1:14" ht="11.25" customHeight="1" x14ac:dyDescent="0.2">
      <c r="A44" s="3"/>
      <c r="B44" s="168" t="str">
        <f>IF('ハイライト(2年Q毎)'!$AZ$1="日本語",VLOOKUP(9,Sheet3!$A:$C,2,FALSE),VLOOKUP(9,Sheet3!$A:$C,3,FALSE))</f>
        <v>Net sales</v>
      </c>
      <c r="C44" s="144" t="s">
        <v>13</v>
      </c>
      <c r="D44" s="90" t="s">
        <v>13</v>
      </c>
      <c r="E44" s="31">
        <v>13292</v>
      </c>
      <c r="F44" s="31">
        <v>17455</v>
      </c>
      <c r="G44" s="31">
        <v>23768</v>
      </c>
      <c r="H44" s="31">
        <v>31494</v>
      </c>
      <c r="I44" s="31">
        <v>41945</v>
      </c>
      <c r="J44" s="31">
        <v>43474</v>
      </c>
      <c r="K44" s="29">
        <v>49131</v>
      </c>
      <c r="L44" s="90" t="s">
        <v>273</v>
      </c>
      <c r="M44" s="94" t="s">
        <v>273</v>
      </c>
      <c r="N44" s="120"/>
    </row>
    <row r="45" spans="1:14" ht="11.25" customHeight="1" x14ac:dyDescent="0.2">
      <c r="A45" s="115"/>
      <c r="B45" s="169" t="str">
        <f>IF('ハイライト(2年Q毎)'!$AZ$1="日本語",VLOOKUP(10,Sheet3!$A:$C,2,FALSE),VLOOKUP(10,Sheet3!$A:$C,3,FALSE))</f>
        <v>Operating income</v>
      </c>
      <c r="C45" s="86" t="s">
        <v>13</v>
      </c>
      <c r="D45" s="75" t="s">
        <v>13</v>
      </c>
      <c r="E45" s="36">
        <v>1042</v>
      </c>
      <c r="F45" s="36">
        <v>916</v>
      </c>
      <c r="G45" s="36">
        <v>1253</v>
      </c>
      <c r="H45" s="36">
        <v>2328</v>
      </c>
      <c r="I45" s="36">
        <v>4642</v>
      </c>
      <c r="J45" s="36">
        <v>4997</v>
      </c>
      <c r="K45" s="40">
        <v>5097</v>
      </c>
      <c r="L45" s="75" t="s">
        <v>13</v>
      </c>
      <c r="M45" s="95" t="s">
        <v>13</v>
      </c>
      <c r="N45" s="120"/>
    </row>
    <row r="46" spans="1:14" ht="11.25" customHeight="1" x14ac:dyDescent="0.2">
      <c r="A46" s="3"/>
      <c r="B46" s="168" t="str">
        <f>IF('ハイライト(2年Q毎)'!$AZ$1="日本語",VLOOKUP(11,Sheet3!$A:$C,2,FALSE),VLOOKUP(11,Sheet3!$A:$C,3,FALSE))</f>
        <v>Operating income margin</v>
      </c>
      <c r="C46" s="144" t="s">
        <v>13</v>
      </c>
      <c r="D46" s="90" t="s">
        <v>13</v>
      </c>
      <c r="E46" s="32">
        <v>7.842134421943707E-2</v>
      </c>
      <c r="F46" s="32">
        <v>5.2479734832502282E-2</v>
      </c>
      <c r="G46" s="32">
        <v>5.2725225149917711E-2</v>
      </c>
      <c r="H46" s="32">
        <v>7.3918037201783915E-2</v>
      </c>
      <c r="I46" s="32">
        <v>0.11068878999028395</v>
      </c>
      <c r="J46" s="32">
        <v>0.11494089064467278</v>
      </c>
      <c r="K46" s="42">
        <v>0.104</v>
      </c>
      <c r="L46" s="90" t="s">
        <v>273</v>
      </c>
      <c r="M46" s="94" t="s">
        <v>273</v>
      </c>
      <c r="N46" s="120"/>
    </row>
    <row r="47" spans="1:14" s="173" customFormat="1" ht="11.25" customHeight="1" x14ac:dyDescent="0.2">
      <c r="A47" s="114" t="str">
        <f>IF('ハイライト(2年Q毎)'!$AZ$1="日本語",VLOOKUP(Sheet3!A220,Sheet3!$A:$C,2,FALSE),VLOOKUP(Sheet3!A220,Sheet3!$A:$C,3,FALSE))</f>
        <v>Other business(HAGLÖFS)</v>
      </c>
      <c r="B47" s="82"/>
      <c r="C47" s="82"/>
      <c r="D47" s="38"/>
      <c r="E47" s="38"/>
      <c r="F47" s="38"/>
      <c r="G47" s="38"/>
      <c r="H47" s="38"/>
      <c r="I47" s="38"/>
      <c r="J47" s="38"/>
      <c r="K47" s="38"/>
      <c r="L47" s="38"/>
      <c r="M47" s="96"/>
      <c r="N47" s="172"/>
    </row>
    <row r="48" spans="1:14" ht="11.25" customHeight="1" x14ac:dyDescent="0.2">
      <c r="A48" s="3"/>
      <c r="B48" s="168" t="str">
        <f>IF('ハイライト(2年Q毎)'!$AZ$1="日本語",VLOOKUP(9,Sheet3!$A:$C,2,FALSE),VLOOKUP(9,Sheet3!$A:$C,3,FALSE))</f>
        <v>Net sales</v>
      </c>
      <c r="C48" s="144" t="s">
        <v>13</v>
      </c>
      <c r="D48" s="31">
        <v>4363</v>
      </c>
      <c r="E48" s="31">
        <v>7707</v>
      </c>
      <c r="F48" s="31">
        <v>8200</v>
      </c>
      <c r="G48" s="31">
        <v>10802</v>
      </c>
      <c r="H48" s="31">
        <v>11822</v>
      </c>
      <c r="I48" s="31">
        <v>11176</v>
      </c>
      <c r="J48" s="31">
        <v>9163</v>
      </c>
      <c r="K48" s="31">
        <v>9238</v>
      </c>
      <c r="L48" s="90" t="s">
        <v>273</v>
      </c>
      <c r="M48" s="94" t="s">
        <v>273</v>
      </c>
      <c r="N48" s="120"/>
    </row>
    <row r="49" spans="1:14" ht="11.25" customHeight="1" x14ac:dyDescent="0.2">
      <c r="A49" s="115"/>
      <c r="B49" s="169" t="str">
        <f>IF('ハイライト(2年Q毎)'!$AZ$1="日本語",VLOOKUP(10,Sheet3!$A:$C,2,FALSE),VLOOKUP(10,Sheet3!$A:$C,3,FALSE))</f>
        <v>Operating income</v>
      </c>
      <c r="C49" s="86" t="s">
        <v>13</v>
      </c>
      <c r="D49" s="36">
        <v>150</v>
      </c>
      <c r="E49" s="41">
        <v>-203.89864499999999</v>
      </c>
      <c r="F49" s="41">
        <v>-56</v>
      </c>
      <c r="G49" s="41">
        <v>-574</v>
      </c>
      <c r="H49" s="41">
        <v>-821</v>
      </c>
      <c r="I49" s="41">
        <v>-666</v>
      </c>
      <c r="J49" s="41">
        <v>-421</v>
      </c>
      <c r="K49" s="41">
        <v>-253</v>
      </c>
      <c r="L49" s="75" t="s">
        <v>13</v>
      </c>
      <c r="M49" s="95" t="s">
        <v>13</v>
      </c>
      <c r="N49" s="120"/>
    </row>
    <row r="50" spans="1:14" ht="11.25" customHeight="1" x14ac:dyDescent="0.2">
      <c r="A50" s="116"/>
      <c r="B50" s="170" t="str">
        <f>IF('ハイライト(2年Q毎)'!$AZ$1="日本語",VLOOKUP(11,Sheet3!$A:$C,2,FALSE),VLOOKUP(11,Sheet3!$A:$C,3,FALSE))</f>
        <v>Operating income margin</v>
      </c>
      <c r="C50" s="88" t="s">
        <v>13</v>
      </c>
      <c r="D50" s="33">
        <v>3.4465762401369893E-2</v>
      </c>
      <c r="E50" s="33">
        <v>-2.7E-2</v>
      </c>
      <c r="F50" s="33">
        <v>-6.9198298396263248E-3</v>
      </c>
      <c r="G50" s="33">
        <v>-5.3166426033923499E-2</v>
      </c>
      <c r="H50" s="33">
        <v>-6.9522413773791328E-2</v>
      </c>
      <c r="I50" s="33">
        <v>-5.967471448068775E-2</v>
      </c>
      <c r="J50" s="33">
        <v>-4.5948583337768863E-2</v>
      </c>
      <c r="K50" s="33">
        <v>-2.7437979605443974E-2</v>
      </c>
      <c r="L50" s="91" t="s">
        <v>273</v>
      </c>
      <c r="M50" s="89" t="s">
        <v>273</v>
      </c>
      <c r="N50" s="120"/>
    </row>
    <row r="51" spans="1:14" s="173" customFormat="1" ht="11.25" customHeight="1" x14ac:dyDescent="0.2">
      <c r="A51" s="114" t="str">
        <f>IF('ハイライト(2年Q毎)'!$AZ$1="日本語",VLOOKUP(Sheet3!A214,Sheet3!$A:$C,2,FALSE),VLOOKUP(Sheet3!A214,Sheet3!$A:$C,3,FALSE))</f>
        <v>Asia Pasific</v>
      </c>
      <c r="B51" s="82"/>
      <c r="C51" s="82"/>
      <c r="D51" s="38"/>
      <c r="E51" s="38"/>
      <c r="F51" s="38"/>
      <c r="G51" s="38"/>
      <c r="H51" s="38"/>
      <c r="I51" s="38"/>
      <c r="J51" s="38"/>
      <c r="K51" s="38"/>
      <c r="L51" s="38"/>
      <c r="M51" s="96"/>
      <c r="N51" s="172"/>
    </row>
    <row r="52" spans="1:14" ht="11.25" customHeight="1" x14ac:dyDescent="0.2">
      <c r="A52" s="8"/>
      <c r="B52" s="168" t="str">
        <f>IF('ハイライト(2年Q毎)'!$AZ$1="日本語",VLOOKUP(9,Sheet3!$A:$C,2,FALSE),VLOOKUP(9,Sheet3!$A:$C,3,FALSE))</f>
        <v>Net sales</v>
      </c>
      <c r="C52" s="83">
        <v>19830</v>
      </c>
      <c r="D52" s="31">
        <v>24091</v>
      </c>
      <c r="E52" s="90" t="s">
        <v>273</v>
      </c>
      <c r="F52" s="90" t="s">
        <v>273</v>
      </c>
      <c r="G52" s="90" t="s">
        <v>273</v>
      </c>
      <c r="H52" s="90" t="s">
        <v>273</v>
      </c>
      <c r="I52" s="90" t="s">
        <v>273</v>
      </c>
      <c r="J52" s="90" t="s">
        <v>273</v>
      </c>
      <c r="K52" s="90" t="s">
        <v>273</v>
      </c>
      <c r="L52" s="90" t="s">
        <v>273</v>
      </c>
      <c r="M52" s="94" t="s">
        <v>273</v>
      </c>
      <c r="N52" s="120"/>
    </row>
    <row r="53" spans="1:14" ht="11.25" customHeight="1" x14ac:dyDescent="0.2">
      <c r="A53" s="115"/>
      <c r="B53" s="169" t="str">
        <f>IF('ハイライト(2年Q毎)'!$AZ$1="日本語",VLOOKUP(10,Sheet3!$A:$C,2,FALSE),VLOOKUP(10,Sheet3!$A:$C,3,FALSE))</f>
        <v>Operating income</v>
      </c>
      <c r="C53" s="84">
        <v>1938</v>
      </c>
      <c r="D53" s="36">
        <v>3483</v>
      </c>
      <c r="E53" s="75" t="s">
        <v>13</v>
      </c>
      <c r="F53" s="75" t="s">
        <v>13</v>
      </c>
      <c r="G53" s="75" t="s">
        <v>13</v>
      </c>
      <c r="H53" s="75" t="s">
        <v>13</v>
      </c>
      <c r="I53" s="75" t="s">
        <v>13</v>
      </c>
      <c r="J53" s="75" t="s">
        <v>13</v>
      </c>
      <c r="K53" s="75" t="s">
        <v>13</v>
      </c>
      <c r="L53" s="75" t="s">
        <v>13</v>
      </c>
      <c r="M53" s="95" t="s">
        <v>13</v>
      </c>
      <c r="N53" s="120"/>
    </row>
    <row r="54" spans="1:14" ht="11.25" customHeight="1" x14ac:dyDescent="0.2">
      <c r="A54" s="116"/>
      <c r="B54" s="170" t="str">
        <f>IF('ハイライト(2年Q毎)'!$AZ$1="日本語",VLOOKUP(11,Sheet3!$A:$C,2,FALSE),VLOOKUP(11,Sheet3!$A:$C,3,FALSE))</f>
        <v>Operating income margin</v>
      </c>
      <c r="C54" s="85">
        <v>9.7762717042586184E-2</v>
      </c>
      <c r="D54" s="33">
        <v>0.14459933589451757</v>
      </c>
      <c r="E54" s="91" t="s">
        <v>273</v>
      </c>
      <c r="F54" s="91" t="s">
        <v>273</v>
      </c>
      <c r="G54" s="91" t="s">
        <v>273</v>
      </c>
      <c r="H54" s="91" t="s">
        <v>273</v>
      </c>
      <c r="I54" s="91" t="s">
        <v>273</v>
      </c>
      <c r="J54" s="91" t="s">
        <v>273</v>
      </c>
      <c r="K54" s="91" t="s">
        <v>273</v>
      </c>
      <c r="L54" s="91" t="s">
        <v>273</v>
      </c>
      <c r="M54" s="89" t="s">
        <v>273</v>
      </c>
      <c r="N54" s="120"/>
    </row>
    <row r="55" spans="1:14" ht="9.25" customHeight="1" x14ac:dyDescent="0.2">
      <c r="A55" s="3"/>
      <c r="B55" s="23"/>
      <c r="C55" s="87"/>
      <c r="D55" s="10"/>
      <c r="E55" s="143"/>
      <c r="F55" s="143"/>
      <c r="G55" s="143"/>
      <c r="H55" s="143"/>
      <c r="I55" s="143"/>
      <c r="J55" s="143"/>
      <c r="K55" s="143"/>
      <c r="L55" s="143"/>
      <c r="M55" s="143"/>
      <c r="N55" s="120"/>
    </row>
    <row r="56" spans="1:14" ht="15" customHeight="1" x14ac:dyDescent="0.2">
      <c r="A56" s="117" t="s">
        <v>269</v>
      </c>
      <c r="B56" s="375" t="str">
        <f>IF('ハイライト(2年Q毎)'!$AZ$1="日本語",VLOOKUP(275,Sheet3!$A:$C,2,FALSE),VLOOKUP(275,Sheet3!$A:$C,3,FALSE))</f>
        <v>The Group’s reportable segments were reclassified from FY2019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 Segment information for FY2018 presented has been prepared based on the new classification.</v>
      </c>
      <c r="C56" s="375"/>
      <c r="D56" s="375"/>
      <c r="E56" s="375"/>
      <c r="F56" s="375"/>
      <c r="G56" s="375"/>
      <c r="H56" s="375"/>
      <c r="I56" s="375"/>
      <c r="J56" s="375"/>
      <c r="K56" s="375"/>
      <c r="L56" s="375"/>
      <c r="M56" s="375"/>
      <c r="N56" s="120"/>
    </row>
    <row r="57" spans="1:14" ht="15" customHeight="1" x14ac:dyDescent="0.2">
      <c r="A57" s="4"/>
      <c r="B57" s="375"/>
      <c r="C57" s="375"/>
      <c r="D57" s="375"/>
      <c r="E57" s="375"/>
      <c r="F57" s="375"/>
      <c r="G57" s="375"/>
      <c r="H57" s="375"/>
      <c r="I57" s="375"/>
      <c r="J57" s="375"/>
      <c r="K57" s="375"/>
      <c r="L57" s="375"/>
      <c r="M57" s="375"/>
      <c r="N57" s="120"/>
    </row>
    <row r="58" spans="1:14" ht="11.25" customHeight="1" x14ac:dyDescent="0.2">
      <c r="A58" s="3"/>
      <c r="B58" s="375"/>
      <c r="C58" s="375"/>
      <c r="D58" s="375"/>
      <c r="E58" s="375"/>
      <c r="F58" s="375"/>
      <c r="G58" s="375"/>
      <c r="H58" s="375"/>
      <c r="I58" s="375"/>
      <c r="J58" s="375"/>
      <c r="K58" s="375"/>
      <c r="L58" s="375"/>
      <c r="M58" s="375"/>
      <c r="N58" s="120"/>
    </row>
    <row r="59" spans="1:14" x14ac:dyDescent="0.2">
      <c r="A59" s="118" t="s">
        <v>272</v>
      </c>
      <c r="B59" s="21" t="str">
        <f>IF('ハイライト(2年Q毎)'!$AZ$1="日本語",VLOOKUP(8,Sheet3!$A:$C,2,FALSE),VLOOKUP(8,Sheet3!$A:$C,3,FALSE))</f>
        <v>OTHER INFOFORMATION</v>
      </c>
      <c r="C59" s="20"/>
      <c r="D59" s="20"/>
      <c r="E59" s="20"/>
      <c r="F59" s="20"/>
      <c r="G59" s="20"/>
      <c r="H59" s="20"/>
      <c r="I59" s="20"/>
      <c r="J59" s="20"/>
      <c r="K59" s="20"/>
      <c r="L59" s="20"/>
      <c r="M59" s="20"/>
      <c r="N59" s="120"/>
    </row>
    <row r="60" spans="1:14" ht="23" x14ac:dyDescent="0.2">
      <c r="A60" s="119"/>
      <c r="B60" s="174"/>
      <c r="C60" s="49" t="str">
        <f>IF('ハイライト(2年Q毎)'!$AZ$1="日本語",VLOOKUP(244,Sheet3!$A:$C,2,FALSE),VLOOKUP(244,Sheet3!$A:$C,3,FALSE))</f>
        <v>FY09</v>
      </c>
      <c r="D60" s="146" t="str">
        <f>IF('ハイライト(2年Q毎)'!$AZ$1="日本語",VLOOKUP(245,Sheet3!$A:$C,2,FALSE),VLOOKUP(245,Sheet3!$A:$C,3,FALSE))</f>
        <v>FY10</v>
      </c>
      <c r="E60" s="49" t="str">
        <f>IF('ハイライト(2年Q毎)'!$AZ$1="日本語",VLOOKUP(246,Sheet3!$A:$C,2,FALSE),VLOOKUP(246,Sheet3!$A:$C,3,FALSE))</f>
        <v>FY11</v>
      </c>
      <c r="F60" s="146" t="str">
        <f>IF('ハイライト(2年Q毎)'!$AZ$1="日本語",VLOOKUP(247,Sheet3!$A:$C,2,FALSE),VLOOKUP(247,Sheet3!$A:$C,3,FALSE))</f>
        <v>FY12</v>
      </c>
      <c r="G60" s="49" t="str">
        <f>IF('ハイライト(2年Q毎)'!$AZ$1="日本語",VLOOKUP(248,Sheet3!$A:$C,2,FALSE),VLOOKUP(248,Sheet3!$A:$C,3,FALSE))</f>
        <v>FY13</v>
      </c>
      <c r="H60" s="146" t="str">
        <f>IF('ハイライト(2年Q毎)'!$AZ$1="日本語",VLOOKUP(249,Sheet3!$A:$C,2,FALSE),VLOOKUP(249,Sheet3!$A:$C,3,FALSE))</f>
        <v>FY14 *</v>
      </c>
      <c r="I60" s="49" t="str">
        <f>IF('ハイライト(2年Q毎)'!$AZ$1="日本語",VLOOKUP(250,Sheet3!$A:$C,2,FALSE),VLOOKUP(250,Sheet3!$A:$C,3,FALSE))</f>
        <v>FY15</v>
      </c>
      <c r="J60" s="146" t="str">
        <f>IF('ハイライト(2年Q毎)'!$AZ$1="日本語",VLOOKUP(251,Sheet3!$A:$C,2,FALSE),VLOOKUP(251,Sheet3!$A:$C,3,FALSE))</f>
        <v>FY16</v>
      </c>
      <c r="K60" s="49" t="str">
        <f>IF('ハイライト(2年Q毎)'!$AZ$1="日本語",VLOOKUP(252,Sheet3!$A:$C,2,FALSE),VLOOKUP(252,Sheet3!$A:$C,3,FALSE))</f>
        <v>FY17</v>
      </c>
      <c r="L60" s="145" t="str">
        <f>IF('ハイライト(2年Q毎)'!$AZ$1="日本語",VLOOKUP(253,Sheet3!$A:$C,2,FALSE),VLOOKUP(253,Sheet3!$A:$C,3,FALSE))</f>
        <v>FY18</v>
      </c>
      <c r="M60" s="145" t="str">
        <f>IF('ハイライト(2年Q毎)'!$AZ$1="日本語",VLOOKUP(254,Sheet3!$A:$C,2,FALSE),VLOOKUP(254,Sheet3!$A:$C,3,FALSE))</f>
        <v>FY19</v>
      </c>
      <c r="N60" s="120"/>
    </row>
    <row r="61" spans="1:14" ht="11.25" customHeight="1" x14ac:dyDescent="0.2">
      <c r="A61" s="112" t="str">
        <f>IF('ハイライト(2年Q毎)'!$AZ$1="日本語",VLOOKUP(Sheet3!A221,Sheet3!$A:$C,2,FALSE),VLOOKUP(Sheet3!A221,Sheet3!$A:$C,3,FALSE))</f>
        <v>Consolidated financial position</v>
      </c>
      <c r="B61" s="167"/>
      <c r="C61" s="34"/>
      <c r="D61" s="35"/>
      <c r="E61" s="34"/>
      <c r="F61" s="35"/>
      <c r="G61" s="34"/>
      <c r="H61" s="35"/>
      <c r="I61" s="34"/>
      <c r="J61" s="35"/>
      <c r="K61" s="34"/>
      <c r="L61" s="53"/>
      <c r="M61" s="53"/>
      <c r="N61" s="120"/>
    </row>
    <row r="62" spans="1:14" s="173" customFormat="1" ht="11.25" customHeight="1" x14ac:dyDescent="0.2">
      <c r="A62" s="377" t="str">
        <f>IF('ハイライト(2年Q毎)'!$AZ$1="日本語",VLOOKUP(Sheet3!A223,Sheet3!$A:$C,2,FALSE),VLOOKUP(Sheet3!A223,Sheet3!$A:$C,3,FALSE))</f>
        <v>Net income per share</v>
      </c>
      <c r="B62" s="378"/>
      <c r="C62" s="46">
        <v>43.9</v>
      </c>
      <c r="D62" s="148">
        <v>58.26</v>
      </c>
      <c r="E62" s="46">
        <v>66.55</v>
      </c>
      <c r="F62" s="148">
        <v>72.650000000000006</v>
      </c>
      <c r="G62" s="46">
        <v>84.96</v>
      </c>
      <c r="H62" s="148">
        <v>117.4</v>
      </c>
      <c r="I62" s="46">
        <v>53.93</v>
      </c>
      <c r="J62" s="148">
        <v>82.01</v>
      </c>
      <c r="K62" s="46">
        <v>68.33</v>
      </c>
      <c r="L62" s="147">
        <v>-107.59</v>
      </c>
      <c r="M62" s="147">
        <v>37.909999999999997</v>
      </c>
      <c r="N62" s="172"/>
    </row>
    <row r="63" spans="1:14" ht="11.25" customHeight="1" x14ac:dyDescent="0.2">
      <c r="A63" s="205" t="str">
        <f>IF('ハイライト(2年Q毎)'!$AZ$1="日本語",VLOOKUP(Sheet3!A224,Sheet3!$A:$C,2,FALSE),VLOOKUP(Sheet3!A224,Sheet3!$A:$C,3,FALSE))</f>
        <v>Diluted net income per share</v>
      </c>
      <c r="B63" s="376"/>
      <c r="C63" s="47" t="s">
        <v>13</v>
      </c>
      <c r="D63" s="48" t="s">
        <v>13</v>
      </c>
      <c r="E63" s="47" t="s">
        <v>13</v>
      </c>
      <c r="F63" s="48" t="s">
        <v>13</v>
      </c>
      <c r="G63" s="47">
        <v>84.56</v>
      </c>
      <c r="H63" s="48">
        <v>110.91</v>
      </c>
      <c r="I63" s="47">
        <v>50.88</v>
      </c>
      <c r="J63" s="48">
        <v>77.41</v>
      </c>
      <c r="K63" s="47">
        <v>64.42</v>
      </c>
      <c r="L63" s="54" t="s">
        <v>13</v>
      </c>
      <c r="M63" s="54">
        <v>37.47</v>
      </c>
      <c r="N63" s="120"/>
    </row>
    <row r="64" spans="1:14" ht="11.25" customHeight="1" x14ac:dyDescent="0.2">
      <c r="A64" s="377" t="str">
        <f>IF('ハイライト(2年Q毎)'!$AZ$1="日本語",VLOOKUP(Sheet3!A225,Sheet3!$A:$C,2,FALSE),VLOOKUP(Sheet3!A225,Sheet3!$A:$C,3,FALSE))</f>
        <v>ROE</v>
      </c>
      <c r="B64" s="378"/>
      <c r="C64" s="57">
        <v>8.8381667787464853</v>
      </c>
      <c r="D64" s="58">
        <v>11.091527779409278</v>
      </c>
      <c r="E64" s="57">
        <v>12.2</v>
      </c>
      <c r="F64" s="58">
        <v>11.6</v>
      </c>
      <c r="G64" s="57">
        <v>11.2</v>
      </c>
      <c r="H64" s="58">
        <v>12.4</v>
      </c>
      <c r="I64" s="57">
        <v>5.0999999999999996</v>
      </c>
      <c r="J64" s="58">
        <v>7.8</v>
      </c>
      <c r="K64" s="57">
        <v>6.5</v>
      </c>
      <c r="L64" s="59">
        <v>-11.2</v>
      </c>
      <c r="M64" s="59">
        <v>4.5</v>
      </c>
      <c r="N64" s="120"/>
    </row>
    <row r="65" spans="1:14" ht="11.25" customHeight="1" x14ac:dyDescent="0.2">
      <c r="A65" s="205" t="str">
        <f>IF('ハイライト(2年Q毎)'!$AZ$1="日本語",VLOOKUP(Sheet3!A226,Sheet3!$A:$C,2,FALSE),VLOOKUP(Sheet3!A226,Sheet3!$A:$C,3,FALSE))</f>
        <v>ROA</v>
      </c>
      <c r="B65" s="376"/>
      <c r="C65" s="60">
        <v>4.5999999999999996</v>
      </c>
      <c r="D65" s="61">
        <v>5.7</v>
      </c>
      <c r="E65" s="60">
        <v>6.1</v>
      </c>
      <c r="F65" s="61">
        <v>6</v>
      </c>
      <c r="G65" s="60">
        <v>5.7</v>
      </c>
      <c r="H65" s="61">
        <v>6.6</v>
      </c>
      <c r="I65" s="60">
        <v>2.9</v>
      </c>
      <c r="J65" s="61">
        <v>4.5</v>
      </c>
      <c r="K65" s="60">
        <v>3.8</v>
      </c>
      <c r="L65" s="62">
        <v>-6.2</v>
      </c>
      <c r="M65" s="62">
        <v>2.2999999999999998</v>
      </c>
      <c r="N65" s="120"/>
    </row>
    <row r="66" spans="1:14" ht="11.25" customHeight="1" x14ac:dyDescent="0.2">
      <c r="A66" s="377" t="str">
        <f>IF('ハイライト(2年Q毎)'!$AZ$1="日本語",VLOOKUP(Sheet3!A227,Sheet3!$A:$C,2,FALSE),VLOOKUP(Sheet3!A227,Sheet3!$A:$C,3,FALSE))</f>
        <v>Ratio of ordinary income to total assets</v>
      </c>
      <c r="B66" s="378"/>
      <c r="C66" s="57">
        <v>10.136432081031387</v>
      </c>
      <c r="D66" s="58">
        <v>10.098258769942982</v>
      </c>
      <c r="E66" s="57">
        <v>9.5</v>
      </c>
      <c r="F66" s="58">
        <v>9</v>
      </c>
      <c r="G66" s="57">
        <v>9.6</v>
      </c>
      <c r="H66" s="58">
        <v>10.199999999999999</v>
      </c>
      <c r="I66" s="57">
        <v>6.4</v>
      </c>
      <c r="J66" s="58">
        <v>6.8</v>
      </c>
      <c r="K66" s="57">
        <v>6.3</v>
      </c>
      <c r="L66" s="59">
        <v>2.7</v>
      </c>
      <c r="M66" s="59">
        <v>3.3</v>
      </c>
      <c r="N66" s="120"/>
    </row>
    <row r="67" spans="1:14" ht="11.25" customHeight="1" x14ac:dyDescent="0.2">
      <c r="A67" s="205" t="str">
        <f>IF('ハイライト(2年Q毎)'!$AZ$1="日本語",VLOOKUP(Sheet3!A228,Sheet3!$A:$C,2,FALSE),VLOOKUP(Sheet3!A228,Sheet3!$A:$C,3,FALSE))</f>
        <v>Ratio of operating income to net sales</v>
      </c>
      <c r="B67" s="376"/>
      <c r="C67" s="60">
        <v>7.8354516704657815</v>
      </c>
      <c r="D67" s="61">
        <v>9.1666650090698969</v>
      </c>
      <c r="E67" s="60">
        <v>7.9</v>
      </c>
      <c r="F67" s="61">
        <v>7.2</v>
      </c>
      <c r="G67" s="60">
        <v>8</v>
      </c>
      <c r="H67" s="61">
        <v>8.6</v>
      </c>
      <c r="I67" s="60">
        <v>6.4</v>
      </c>
      <c r="J67" s="61">
        <v>6.4</v>
      </c>
      <c r="K67" s="60">
        <v>4.9000000000000004</v>
      </c>
      <c r="L67" s="62">
        <v>2.7</v>
      </c>
      <c r="M67" s="62">
        <v>2.8</v>
      </c>
      <c r="N67" s="120"/>
    </row>
    <row r="68" spans="1:14" ht="11.25" customHeight="1" x14ac:dyDescent="0.2">
      <c r="A68" s="377" t="str">
        <f>IF('ハイライト(2年Q毎)'!$AZ$1="日本語",VLOOKUP(Sheet3!A229,Sheet3!$A:$C,2,FALSE),VLOOKUP(Sheet3!A229,Sheet3!$A:$C,3,FALSE))</f>
        <v>Price-earnings ratio</v>
      </c>
      <c r="B68" s="378"/>
      <c r="C68" s="57">
        <v>20.8</v>
      </c>
      <c r="D68" s="58">
        <v>19.100000000000001</v>
      </c>
      <c r="E68" s="57">
        <v>14.1</v>
      </c>
      <c r="F68" s="58">
        <v>21.7</v>
      </c>
      <c r="G68" s="57">
        <v>23.9</v>
      </c>
      <c r="H68" s="58">
        <v>24.7</v>
      </c>
      <c r="I68" s="57">
        <v>46.8</v>
      </c>
      <c r="J68" s="58">
        <v>28.47</v>
      </c>
      <c r="K68" s="57">
        <v>26.28</v>
      </c>
      <c r="L68" s="55" t="s">
        <v>273</v>
      </c>
      <c r="M68" s="55">
        <v>47.9</v>
      </c>
      <c r="N68" s="120"/>
    </row>
    <row r="69" spans="1:14" ht="11.25" customHeight="1" x14ac:dyDescent="0.2">
      <c r="A69" s="205" t="str">
        <f>IF('ハイライト(2年Q毎)'!$AZ$1="日本語",VLOOKUP(Sheet3!A230,Sheet3!$A:$C,2,FALSE),VLOOKUP(Sheet3!A230,Sheet3!$A:$C,3,FALSE))</f>
        <v>Shareholders’ equity ratio</v>
      </c>
      <c r="B69" s="376"/>
      <c r="C69" s="60">
        <v>53.939367578623873</v>
      </c>
      <c r="D69" s="61">
        <v>49.566271335614019</v>
      </c>
      <c r="E69" s="60">
        <v>50.84</v>
      </c>
      <c r="F69" s="61">
        <v>53.07</v>
      </c>
      <c r="G69" s="60">
        <v>49.9</v>
      </c>
      <c r="H69" s="61">
        <v>56.49</v>
      </c>
      <c r="I69" s="60">
        <v>57.8</v>
      </c>
      <c r="J69" s="61">
        <v>58.3</v>
      </c>
      <c r="K69" s="60">
        <v>57.3</v>
      </c>
      <c r="L69" s="62">
        <v>54.1</v>
      </c>
      <c r="M69" s="62">
        <v>48</v>
      </c>
      <c r="N69" s="120"/>
    </row>
    <row r="70" spans="1:14" ht="11.25" customHeight="1" x14ac:dyDescent="0.2">
      <c r="A70" s="383" t="str">
        <f>IF('ハイライト(2年Q毎)'!$AZ$1="日本語",VLOOKUP(Sheet3!A231,Sheet3!$A:$C,2,FALSE),VLOOKUP(Sheet3!A231,Sheet3!$A:$C,3,FALSE))</f>
        <v>Net assets per share</v>
      </c>
      <c r="B70" s="384"/>
      <c r="C70" s="63">
        <v>525.58000000000004</v>
      </c>
      <c r="D70" s="64">
        <v>524.91</v>
      </c>
      <c r="E70" s="63">
        <v>569.39</v>
      </c>
      <c r="F70" s="64">
        <v>685.1</v>
      </c>
      <c r="G70" s="63">
        <v>834.68</v>
      </c>
      <c r="H70" s="64">
        <v>1058.94</v>
      </c>
      <c r="I70" s="63">
        <v>1045.02</v>
      </c>
      <c r="J70" s="64">
        <v>1053.28</v>
      </c>
      <c r="K70" s="63">
        <v>1051.45</v>
      </c>
      <c r="L70" s="65">
        <v>873.43</v>
      </c>
      <c r="M70" s="65">
        <v>830.4</v>
      </c>
      <c r="N70" s="120"/>
    </row>
    <row r="71" spans="1:14" ht="11.25" customHeight="1" x14ac:dyDescent="0.2">
      <c r="A71" s="112" t="str">
        <f>IF('ハイライト(2年Q毎)'!$AZ$1="日本語",VLOOKUP(Sheet3!A232,Sheet3!$A:$C,2,FALSE),VLOOKUP(Sheet3!A232,Sheet3!$A:$C,3,FALSE))</f>
        <v>Dividends</v>
      </c>
      <c r="B71" s="175"/>
      <c r="C71" s="66"/>
      <c r="D71" s="67"/>
      <c r="E71" s="66"/>
      <c r="F71" s="67"/>
      <c r="G71" s="66"/>
      <c r="H71" s="67"/>
      <c r="I71" s="66"/>
      <c r="J71" s="67"/>
      <c r="K71" s="66"/>
      <c r="L71" s="68"/>
      <c r="M71" s="68"/>
      <c r="N71" s="120"/>
    </row>
    <row r="72" spans="1:14" ht="11.25" customHeight="1" x14ac:dyDescent="0.2">
      <c r="A72" s="377" t="str">
        <f>IF('ハイライト(2年Q毎)'!$AZ$1="日本語",VLOOKUP(Sheet3!A233,Sheet3!$A:$C,2,FALSE),VLOOKUP(Sheet3!A233,Sheet3!$A:$C,3,FALSE))</f>
        <v>Cash dividend per share（Annual）</v>
      </c>
      <c r="B72" s="378"/>
      <c r="C72" s="72">
        <v>10</v>
      </c>
      <c r="D72" s="73">
        <v>10</v>
      </c>
      <c r="E72" s="72">
        <v>12</v>
      </c>
      <c r="F72" s="73">
        <v>12</v>
      </c>
      <c r="G72" s="72">
        <v>17</v>
      </c>
      <c r="H72" s="73">
        <v>23.5</v>
      </c>
      <c r="I72" s="72">
        <v>23.5</v>
      </c>
      <c r="J72" s="73">
        <v>23.5</v>
      </c>
      <c r="K72" s="72">
        <v>23.5</v>
      </c>
      <c r="L72" s="74">
        <v>24</v>
      </c>
      <c r="M72" s="74">
        <v>30</v>
      </c>
      <c r="N72" s="120"/>
    </row>
    <row r="73" spans="1:14" ht="11.25" customHeight="1" x14ac:dyDescent="0.2">
      <c r="A73" s="205" t="str">
        <f>IF('ハイライト(2年Q毎)'!$AZ$1="日本語",VLOOKUP(Sheet3!A234,Sheet3!$A:$C,2,FALSE),VLOOKUP(Sheet3!A234,Sheet3!$A:$C,3,FALSE))</f>
        <v>Total dividend amount(Annual)</v>
      </c>
      <c r="B73" s="376"/>
      <c r="C73" s="40">
        <v>1896</v>
      </c>
      <c r="D73" s="39">
        <v>1896</v>
      </c>
      <c r="E73" s="40">
        <v>2275</v>
      </c>
      <c r="F73" s="39">
        <v>2275</v>
      </c>
      <c r="G73" s="40">
        <v>3227</v>
      </c>
      <c r="H73" s="39">
        <v>4460</v>
      </c>
      <c r="I73" s="40">
        <v>4460</v>
      </c>
      <c r="J73" s="39">
        <v>4460</v>
      </c>
      <c r="K73" s="40">
        <v>4460</v>
      </c>
      <c r="L73" s="52">
        <v>4528</v>
      </c>
      <c r="M73" s="52">
        <v>5555.1171539999996</v>
      </c>
      <c r="N73" s="120"/>
    </row>
    <row r="74" spans="1:14" ht="11.25" customHeight="1" x14ac:dyDescent="0.2">
      <c r="A74" s="377" t="str">
        <f>IF('ハイライト(2年Q毎)'!$AZ$1="日本語",VLOOKUP(Sheet3!A235,Sheet3!$A:$C,2,FALSE),VLOOKUP(Sheet3!A235,Sheet3!$A:$C,3,FALSE))</f>
        <v>Dividend payout ratio (Consolidated)</v>
      </c>
      <c r="B74" s="378"/>
      <c r="C74" s="57">
        <v>22.8</v>
      </c>
      <c r="D74" s="58">
        <v>17.2</v>
      </c>
      <c r="E74" s="57">
        <v>18</v>
      </c>
      <c r="F74" s="58">
        <v>16.5</v>
      </c>
      <c r="G74" s="57">
        <v>20</v>
      </c>
      <c r="H74" s="58">
        <v>20</v>
      </c>
      <c r="I74" s="57">
        <v>43.6</v>
      </c>
      <c r="J74" s="58">
        <v>28.7</v>
      </c>
      <c r="K74" s="57">
        <v>34.4</v>
      </c>
      <c r="L74" s="55" t="s">
        <v>273</v>
      </c>
      <c r="M74" s="55">
        <v>79.099999999999994</v>
      </c>
      <c r="N74" s="120"/>
    </row>
    <row r="75" spans="1:14" ht="11.25" customHeight="1" x14ac:dyDescent="0.2">
      <c r="A75" s="379" t="str">
        <f>IF('ハイライト(2年Q毎)'!$AZ$1="日本語",VLOOKUP(Sheet3!A236,Sheet3!$A:$C,2,FALSE),VLOOKUP(Sheet3!A236,Sheet3!$A:$C,3,FALSE))</f>
        <v>Ratio of dividends to net assets (Consolidated)</v>
      </c>
      <c r="B75" s="380"/>
      <c r="C75" s="60">
        <v>2</v>
      </c>
      <c r="D75" s="61">
        <v>1.9</v>
      </c>
      <c r="E75" s="60">
        <v>2.2000000000000002</v>
      </c>
      <c r="F75" s="61">
        <v>1.9</v>
      </c>
      <c r="G75" s="60">
        <v>2.2000000000000002</v>
      </c>
      <c r="H75" s="61">
        <v>2.5</v>
      </c>
      <c r="I75" s="60">
        <v>2.2000000000000002</v>
      </c>
      <c r="J75" s="61">
        <v>2.2000000000000002</v>
      </c>
      <c r="K75" s="60">
        <v>2.2000000000000002</v>
      </c>
      <c r="L75" s="62">
        <v>2.5</v>
      </c>
      <c r="M75" s="62">
        <v>3.5</v>
      </c>
      <c r="N75" s="120"/>
    </row>
    <row r="76" spans="1:14" ht="11.25" customHeight="1" x14ac:dyDescent="0.2">
      <c r="A76" s="176" t="str">
        <f>IF('ハイライト(2年Q毎)'!$AZ$1="日本語",VLOOKUP(Sheet3!A237,Sheet3!$A:$C,2,FALSE),VLOOKUP(Sheet3!A237,Sheet3!$A:$C,3,FALSE))</f>
        <v>Other indicators</v>
      </c>
      <c r="B76" s="177"/>
      <c r="C76" s="69"/>
      <c r="D76" s="70"/>
      <c r="E76" s="69"/>
      <c r="F76" s="70"/>
      <c r="G76" s="69"/>
      <c r="H76" s="70"/>
      <c r="I76" s="69"/>
      <c r="J76" s="70"/>
      <c r="K76" s="69"/>
      <c r="L76" s="27"/>
      <c r="M76" s="27"/>
      <c r="N76" s="120"/>
    </row>
    <row r="77" spans="1:14" ht="11.25" customHeight="1" x14ac:dyDescent="0.2">
      <c r="A77" s="205" t="str">
        <f>IF('ハイライト(2年Q毎)'!$AZ$1="日本語",VLOOKUP(Sheet3!A238,Sheet3!$A:$C,2,FALSE),VLOOKUP(Sheet3!A238,Sheet3!$A:$C,3,FALSE))</f>
        <v>Consolidated number of subsidiaries and affiliates</v>
      </c>
      <c r="B77" s="376"/>
      <c r="C77" s="66">
        <v>43</v>
      </c>
      <c r="D77" s="67">
        <v>49</v>
      </c>
      <c r="E77" s="66">
        <v>51</v>
      </c>
      <c r="F77" s="67">
        <v>48</v>
      </c>
      <c r="G77" s="66">
        <v>50</v>
      </c>
      <c r="H77" s="67">
        <v>48</v>
      </c>
      <c r="I77" s="66">
        <v>46</v>
      </c>
      <c r="J77" s="67">
        <v>51</v>
      </c>
      <c r="K77" s="66">
        <v>54</v>
      </c>
      <c r="L77" s="68">
        <v>52</v>
      </c>
      <c r="M77" s="68">
        <v>56</v>
      </c>
      <c r="N77" s="120"/>
    </row>
    <row r="78" spans="1:14" ht="11.25" customHeight="1" x14ac:dyDescent="0.2">
      <c r="A78" s="377" t="str">
        <f>IF('ハイライト(2年Q毎)'!$AZ$1="日本語",VLOOKUP(Sheet3!A239,Sheet3!$A:$C,2,FALSE),VLOOKUP(Sheet3!A239,Sheet3!$A:$C,3,FALSE))</f>
        <v>Consolidated number of Employees</v>
      </c>
      <c r="B78" s="378"/>
      <c r="C78" s="29">
        <v>5357</v>
      </c>
      <c r="D78" s="9">
        <v>5604</v>
      </c>
      <c r="E78" s="29">
        <v>5906</v>
      </c>
      <c r="F78" s="9">
        <v>5937</v>
      </c>
      <c r="G78" s="29">
        <v>6585</v>
      </c>
      <c r="H78" s="9">
        <v>7484</v>
      </c>
      <c r="I78" s="29">
        <v>7263</v>
      </c>
      <c r="J78" s="9">
        <v>7864</v>
      </c>
      <c r="K78" s="29">
        <v>8586</v>
      </c>
      <c r="L78" s="51">
        <v>8823</v>
      </c>
      <c r="M78" s="51">
        <v>9039</v>
      </c>
      <c r="N78" s="120"/>
    </row>
    <row r="79" spans="1:14" ht="11.25" customHeight="1" x14ac:dyDescent="0.2">
      <c r="A79" s="205" t="str">
        <f>IF('ハイライト(2年Q毎)'!$AZ$1="日本語",VLOOKUP(Sheet3!A240,Sheet3!$A:$C,2,FALSE),VLOOKUP(Sheet3!A240,Sheet3!$A:$C,3,FALSE))</f>
        <v>Consolidated number of own retail store</v>
      </c>
      <c r="B79" s="376"/>
      <c r="C79" s="45" t="s">
        <v>13</v>
      </c>
      <c r="D79" s="137" t="s">
        <v>13</v>
      </c>
      <c r="E79" s="66">
        <v>159</v>
      </c>
      <c r="F79" s="67">
        <v>219</v>
      </c>
      <c r="G79" s="66">
        <v>318</v>
      </c>
      <c r="H79" s="67">
        <v>381</v>
      </c>
      <c r="I79" s="66">
        <v>444</v>
      </c>
      <c r="J79" s="67">
        <v>867</v>
      </c>
      <c r="K79" s="66">
        <v>876</v>
      </c>
      <c r="L79" s="68">
        <v>899</v>
      </c>
      <c r="M79" s="68">
        <v>989</v>
      </c>
      <c r="N79" s="120"/>
    </row>
    <row r="80" spans="1:14" ht="11.25" customHeight="1" x14ac:dyDescent="0.2">
      <c r="A80" s="383" t="str">
        <f>IF('ハイライト(2年Q毎)'!$AZ$1="日本語",VLOOKUP(Sheet3!A241,Sheet3!$A:$C,2,FALSE),VLOOKUP(Sheet3!A241,Sheet3!$A:$C,3,FALSE))</f>
        <v>Consolidated DTC Sales Ratio</v>
      </c>
      <c r="B80" s="384"/>
      <c r="C80" s="43" t="s">
        <v>13</v>
      </c>
      <c r="D80" s="24" t="s">
        <v>13</v>
      </c>
      <c r="E80" s="44">
        <v>4.1000000000000002E-2</v>
      </c>
      <c r="F80" s="140">
        <v>5.6000000000000001E-2</v>
      </c>
      <c r="G80" s="44">
        <v>7.3999999999999996E-2</v>
      </c>
      <c r="H80" s="28">
        <v>0.107</v>
      </c>
      <c r="I80" s="30">
        <v>0.13</v>
      </c>
      <c r="J80" s="28">
        <v>0.19500000000000001</v>
      </c>
      <c r="K80" s="30">
        <v>0.214</v>
      </c>
      <c r="L80" s="71">
        <v>0.25700000000000001</v>
      </c>
      <c r="M80" s="71">
        <v>0.30399999999999999</v>
      </c>
      <c r="N80" s="120"/>
    </row>
    <row r="81" spans="1:14" ht="11.25" customHeight="1" x14ac:dyDescent="0.2">
      <c r="A81" s="120"/>
      <c r="B81" s="176"/>
      <c r="C81" s="23"/>
      <c r="D81" s="23"/>
      <c r="E81" s="178"/>
      <c r="F81" s="178"/>
      <c r="G81" s="178"/>
      <c r="H81" s="10"/>
      <c r="I81" s="10"/>
      <c r="J81" s="10"/>
      <c r="K81" s="10"/>
      <c r="L81" s="10"/>
      <c r="M81" s="10"/>
      <c r="N81" s="120"/>
    </row>
    <row r="82" spans="1:14" ht="15" customHeight="1" x14ac:dyDescent="0.2">
      <c r="A82" s="117" t="s">
        <v>269</v>
      </c>
      <c r="B82" s="375" t="str">
        <f>IF('ハイライト(2年Q毎)'!$AZ$1="日本語",VLOOKUP(270,Sheet3!$A:$C,2,FALSE),VLOOKUP(270,Sheet3!$A:$C,3,FALSE))</f>
        <v>Because the fiscal year ending December 31, 2014 is a transitional period for the change in the fiscal year end, the domestic group companies cover nine months from April 1 to December 31, and overseas group companies cover twelve months from January 1 to December 31.</v>
      </c>
      <c r="C82" s="375"/>
      <c r="D82" s="375"/>
      <c r="E82" s="375"/>
      <c r="F82" s="375"/>
      <c r="G82" s="375"/>
      <c r="H82" s="375"/>
      <c r="I82" s="375"/>
      <c r="J82" s="375"/>
      <c r="K82" s="375"/>
      <c r="L82" s="375"/>
      <c r="M82" s="375"/>
      <c r="N82" s="120"/>
    </row>
    <row r="83" spans="1:14" ht="15" customHeight="1" x14ac:dyDescent="0.2">
      <c r="A83" s="4"/>
      <c r="B83" s="375"/>
      <c r="C83" s="375"/>
      <c r="D83" s="375"/>
      <c r="E83" s="375"/>
      <c r="F83" s="375"/>
      <c r="G83" s="375"/>
      <c r="H83" s="375"/>
      <c r="I83" s="375"/>
      <c r="J83" s="375"/>
      <c r="K83" s="375"/>
      <c r="L83" s="375"/>
      <c r="M83" s="375"/>
    </row>
    <row r="84" spans="1:14" ht="11.25" customHeight="1" x14ac:dyDescent="0.2">
      <c r="A84" s="4"/>
      <c r="B84" s="4"/>
      <c r="C84" s="3"/>
      <c r="D84" s="3"/>
      <c r="E84" s="3"/>
      <c r="F84" s="3"/>
      <c r="G84" s="3"/>
      <c r="H84" s="3"/>
      <c r="I84" s="3"/>
      <c r="J84" s="3"/>
      <c r="K84" s="3"/>
      <c r="L84" s="3"/>
      <c r="M84" s="3"/>
    </row>
    <row r="85" spans="1:14" ht="11.25" customHeight="1" x14ac:dyDescent="0.2">
      <c r="A85" s="4"/>
      <c r="B85" s="4"/>
      <c r="C85" s="3"/>
      <c r="D85" s="3"/>
      <c r="E85" s="3"/>
      <c r="F85" s="3"/>
      <c r="G85" s="3"/>
      <c r="H85" s="3"/>
      <c r="I85" s="3"/>
      <c r="J85" s="3"/>
      <c r="K85" s="3"/>
      <c r="L85" s="3"/>
      <c r="M85" s="3"/>
    </row>
    <row r="86" spans="1:14" ht="11.25" customHeight="1" x14ac:dyDescent="0.2">
      <c r="A86" s="4"/>
      <c r="B86" s="4"/>
      <c r="C86" s="3"/>
      <c r="D86" s="3"/>
      <c r="E86" s="3"/>
      <c r="F86" s="3"/>
      <c r="G86" s="3"/>
      <c r="H86" s="3"/>
      <c r="I86" s="3"/>
      <c r="J86" s="3"/>
      <c r="K86" s="3"/>
      <c r="L86" s="3"/>
      <c r="M86" s="3"/>
    </row>
    <row r="87" spans="1:14" ht="11.25" customHeight="1" x14ac:dyDescent="0.2">
      <c r="A87" s="4"/>
      <c r="B87" s="4"/>
      <c r="C87" s="8"/>
      <c r="D87" s="8"/>
      <c r="E87" s="8"/>
      <c r="F87" s="8"/>
      <c r="G87" s="8"/>
      <c r="H87" s="8"/>
      <c r="I87" s="8"/>
      <c r="J87" s="8"/>
      <c r="K87" s="8"/>
      <c r="L87" s="8"/>
      <c r="M87" s="8"/>
    </row>
    <row r="88" spans="1:14" ht="11.25" customHeight="1" x14ac:dyDescent="0.2">
      <c r="A88" s="4"/>
      <c r="B88" s="4"/>
      <c r="C88" s="8"/>
      <c r="D88" s="8"/>
      <c r="E88" s="8"/>
      <c r="F88" s="8"/>
      <c r="G88" s="8"/>
      <c r="H88" s="8"/>
      <c r="I88" s="8"/>
      <c r="J88" s="8"/>
      <c r="K88" s="8"/>
      <c r="L88" s="8"/>
      <c r="M88" s="8"/>
    </row>
    <row r="89" spans="1:14" ht="11.25" customHeight="1" x14ac:dyDescent="0.2">
      <c r="A89" s="4"/>
      <c r="B89" s="4"/>
      <c r="C89" s="8"/>
      <c r="D89" s="8"/>
      <c r="E89" s="8"/>
      <c r="F89" s="8"/>
      <c r="G89" s="8"/>
      <c r="H89" s="8"/>
      <c r="I89" s="8"/>
      <c r="J89" s="8"/>
      <c r="K89" s="8"/>
      <c r="L89" s="8"/>
      <c r="M89" s="8"/>
    </row>
    <row r="90" spans="1:14" ht="11.25" customHeight="1" x14ac:dyDescent="0.2">
      <c r="A90" s="4"/>
      <c r="B90" s="4"/>
      <c r="C90" s="8"/>
      <c r="D90" s="8"/>
      <c r="E90" s="8"/>
      <c r="F90" s="8"/>
      <c r="G90" s="8"/>
      <c r="H90" s="8"/>
      <c r="I90" s="8"/>
      <c r="J90" s="8"/>
      <c r="K90" s="8"/>
      <c r="L90" s="8"/>
      <c r="M90" s="8"/>
    </row>
    <row r="91" spans="1:14" ht="11.25" customHeight="1" x14ac:dyDescent="0.2">
      <c r="A91" s="4"/>
      <c r="B91" s="4"/>
      <c r="C91" s="8"/>
      <c r="D91" s="8"/>
      <c r="E91" s="8"/>
      <c r="F91" s="8"/>
      <c r="G91" s="8"/>
      <c r="H91" s="8"/>
      <c r="I91" s="8"/>
      <c r="J91" s="8"/>
      <c r="K91" s="8"/>
      <c r="L91" s="8"/>
      <c r="M91" s="8"/>
    </row>
    <row r="92" spans="1:14" ht="11.25" customHeight="1" x14ac:dyDescent="0.2">
      <c r="A92" s="8"/>
      <c r="B92" s="4"/>
      <c r="C92" s="8"/>
      <c r="D92" s="8"/>
      <c r="E92" s="8"/>
      <c r="F92" s="8"/>
      <c r="G92" s="8"/>
      <c r="H92" s="8"/>
      <c r="I92" s="8"/>
      <c r="J92" s="8"/>
      <c r="K92" s="8"/>
      <c r="L92" s="8"/>
      <c r="M92" s="8"/>
    </row>
    <row r="93" spans="1:14" ht="11.25" customHeight="1" x14ac:dyDescent="0.2">
      <c r="A93" s="8"/>
      <c r="B93" s="8"/>
      <c r="C93" s="8"/>
      <c r="D93" s="8"/>
      <c r="E93" s="8"/>
      <c r="F93" s="8"/>
      <c r="G93" s="8"/>
      <c r="H93" s="8"/>
      <c r="I93" s="8"/>
      <c r="J93" s="8"/>
      <c r="K93" s="8"/>
      <c r="L93" s="8"/>
      <c r="M93" s="8"/>
    </row>
    <row r="94" spans="1:14" ht="11.25" customHeight="1" x14ac:dyDescent="0.2">
      <c r="A94" s="8"/>
      <c r="B94" s="8"/>
      <c r="C94" s="8"/>
      <c r="D94" s="8"/>
      <c r="E94" s="8"/>
      <c r="F94" s="8"/>
      <c r="G94" s="8"/>
      <c r="H94" s="8"/>
      <c r="I94" s="8"/>
      <c r="J94" s="8"/>
      <c r="K94" s="8"/>
      <c r="L94" s="8"/>
      <c r="M94" s="8"/>
    </row>
    <row r="95" spans="1:14" ht="11.25" customHeight="1" x14ac:dyDescent="0.2">
      <c r="A95" s="120"/>
      <c r="B95" s="120"/>
      <c r="C95" s="120"/>
      <c r="D95" s="120"/>
      <c r="E95" s="120"/>
      <c r="F95" s="120"/>
      <c r="G95" s="120"/>
      <c r="H95" s="120"/>
      <c r="I95" s="120"/>
      <c r="J95" s="120"/>
      <c r="K95" s="120"/>
      <c r="L95" s="120"/>
      <c r="M95" s="120"/>
    </row>
    <row r="96" spans="1:14" ht="11.25" customHeight="1" x14ac:dyDescent="0.2">
      <c r="A96" s="120"/>
      <c r="B96" s="120"/>
      <c r="C96" s="120"/>
      <c r="D96" s="120"/>
      <c r="E96" s="120"/>
      <c r="F96" s="120"/>
      <c r="G96" s="120"/>
      <c r="H96" s="120"/>
      <c r="I96" s="120"/>
      <c r="J96" s="120"/>
      <c r="K96" s="120"/>
      <c r="L96" s="120"/>
      <c r="M96" s="120"/>
    </row>
    <row r="97" spans="1:13" ht="11.25" customHeight="1" x14ac:dyDescent="0.2">
      <c r="A97" s="120"/>
      <c r="B97" s="120"/>
      <c r="C97" s="120"/>
      <c r="D97" s="120"/>
      <c r="E97" s="120"/>
      <c r="F97" s="120"/>
      <c r="G97" s="120"/>
      <c r="H97" s="120"/>
      <c r="I97" s="120"/>
      <c r="J97" s="120"/>
      <c r="K97" s="120"/>
      <c r="L97" s="120"/>
      <c r="M97" s="120"/>
    </row>
    <row r="98" spans="1:13" ht="11.25" customHeight="1" x14ac:dyDescent="0.2">
      <c r="A98" s="120"/>
      <c r="B98" s="120"/>
      <c r="C98" s="120"/>
      <c r="D98" s="120"/>
      <c r="E98" s="120"/>
      <c r="F98" s="120"/>
      <c r="G98" s="120"/>
      <c r="H98" s="120"/>
      <c r="I98" s="120"/>
      <c r="J98" s="120"/>
      <c r="K98" s="120"/>
      <c r="L98" s="120"/>
      <c r="M98" s="120"/>
    </row>
    <row r="99" spans="1:13" ht="11.25" customHeight="1" x14ac:dyDescent="0.2">
      <c r="A99" s="120"/>
      <c r="B99" s="120"/>
      <c r="C99" s="120"/>
      <c r="D99" s="120"/>
      <c r="E99" s="120"/>
      <c r="F99" s="120"/>
      <c r="G99" s="120"/>
      <c r="H99" s="120"/>
      <c r="I99" s="120"/>
      <c r="J99" s="120"/>
      <c r="K99" s="120"/>
      <c r="L99" s="120"/>
      <c r="M99" s="120"/>
    </row>
    <row r="100" spans="1:13" ht="11.25" customHeight="1" x14ac:dyDescent="0.2">
      <c r="A100" s="120"/>
      <c r="B100" s="120"/>
      <c r="C100" s="120"/>
      <c r="D100" s="120"/>
      <c r="E100" s="120"/>
      <c r="F100" s="120"/>
      <c r="G100" s="120"/>
      <c r="H100" s="120"/>
      <c r="I100" s="120"/>
      <c r="J100" s="120"/>
      <c r="K100" s="120"/>
      <c r="L100" s="120"/>
      <c r="M100" s="120"/>
    </row>
    <row r="101" spans="1:13" ht="11.25" customHeight="1" x14ac:dyDescent="0.2">
      <c r="A101" s="120"/>
      <c r="B101" s="120"/>
      <c r="C101" s="120"/>
      <c r="D101" s="120"/>
      <c r="E101" s="120"/>
      <c r="F101" s="120"/>
      <c r="G101" s="120"/>
      <c r="H101" s="120"/>
      <c r="I101" s="120"/>
      <c r="J101" s="120"/>
      <c r="K101" s="120"/>
      <c r="L101" s="120"/>
      <c r="M101" s="120"/>
    </row>
    <row r="102" spans="1:13" ht="11.25" customHeight="1" x14ac:dyDescent="0.2">
      <c r="A102" s="120"/>
      <c r="B102" s="120"/>
      <c r="C102" s="120"/>
      <c r="D102" s="120"/>
      <c r="E102" s="120"/>
      <c r="F102" s="120"/>
      <c r="G102" s="120"/>
      <c r="H102" s="120"/>
      <c r="I102" s="120"/>
      <c r="J102" s="120"/>
      <c r="K102" s="120"/>
      <c r="L102" s="120"/>
      <c r="M102" s="120"/>
    </row>
    <row r="103" spans="1:13" ht="11.25" customHeight="1" x14ac:dyDescent="0.2">
      <c r="A103" s="120"/>
      <c r="B103" s="120"/>
      <c r="C103" s="120"/>
      <c r="D103" s="120"/>
      <c r="E103" s="120"/>
      <c r="F103" s="120"/>
      <c r="G103" s="120"/>
      <c r="H103" s="120"/>
      <c r="I103" s="120"/>
      <c r="J103" s="120"/>
      <c r="K103" s="120"/>
      <c r="L103" s="120"/>
      <c r="M103" s="120"/>
    </row>
    <row r="104" spans="1:13" x14ac:dyDescent="0.2">
      <c r="A104" s="120"/>
      <c r="B104" s="120"/>
      <c r="C104" s="120"/>
      <c r="D104" s="120"/>
      <c r="E104" s="120"/>
      <c r="F104" s="120"/>
      <c r="G104" s="120"/>
      <c r="H104" s="120"/>
      <c r="I104" s="120"/>
      <c r="J104" s="120"/>
      <c r="K104" s="120"/>
      <c r="L104" s="120"/>
      <c r="M104" s="120"/>
    </row>
    <row r="105" spans="1:13" x14ac:dyDescent="0.2">
      <c r="A105" s="120"/>
      <c r="B105" s="120"/>
      <c r="C105" s="120"/>
      <c r="D105" s="120"/>
      <c r="E105" s="120"/>
      <c r="F105" s="120"/>
      <c r="G105" s="120"/>
      <c r="H105" s="120"/>
      <c r="I105" s="120"/>
      <c r="J105" s="120"/>
      <c r="K105" s="120"/>
      <c r="L105" s="120"/>
      <c r="M105" s="120"/>
    </row>
    <row r="106" spans="1:13" x14ac:dyDescent="0.2">
      <c r="A106" s="120"/>
      <c r="B106" s="120"/>
      <c r="C106" s="120"/>
      <c r="D106" s="120"/>
      <c r="E106" s="120"/>
      <c r="F106" s="120"/>
      <c r="G106" s="120"/>
      <c r="H106" s="120"/>
      <c r="I106" s="120"/>
      <c r="J106" s="120"/>
      <c r="K106" s="120"/>
      <c r="L106" s="120"/>
      <c r="M106" s="120"/>
    </row>
    <row r="107" spans="1:13" x14ac:dyDescent="0.2">
      <c r="A107" s="120"/>
      <c r="B107" s="120"/>
      <c r="C107" s="120"/>
      <c r="D107" s="120"/>
      <c r="E107" s="120"/>
      <c r="F107" s="120"/>
      <c r="G107" s="120"/>
      <c r="H107" s="120"/>
      <c r="I107" s="120"/>
      <c r="J107" s="120"/>
      <c r="K107" s="120"/>
      <c r="L107" s="120"/>
      <c r="M107" s="120"/>
    </row>
    <row r="108" spans="1:13" x14ac:dyDescent="0.2">
      <c r="A108" s="120"/>
      <c r="B108" s="120"/>
      <c r="C108" s="120"/>
      <c r="D108" s="120"/>
      <c r="E108" s="120"/>
      <c r="F108" s="120"/>
      <c r="G108" s="120"/>
      <c r="H108" s="120"/>
      <c r="I108" s="120"/>
      <c r="J108" s="120"/>
      <c r="K108" s="120"/>
      <c r="L108" s="120"/>
      <c r="M108" s="120"/>
    </row>
    <row r="109" spans="1:13" x14ac:dyDescent="0.2">
      <c r="A109" s="120"/>
      <c r="B109" s="120"/>
      <c r="C109" s="120"/>
      <c r="D109" s="120"/>
      <c r="E109" s="120"/>
      <c r="F109" s="120"/>
      <c r="G109" s="120"/>
      <c r="H109" s="120"/>
      <c r="I109" s="120"/>
      <c r="J109" s="120"/>
      <c r="K109" s="120"/>
      <c r="L109" s="120"/>
      <c r="M109" s="120"/>
    </row>
    <row r="110" spans="1:13" x14ac:dyDescent="0.2">
      <c r="A110" s="120"/>
      <c r="B110" s="120"/>
      <c r="C110" s="120"/>
      <c r="D110" s="120"/>
      <c r="E110" s="120"/>
      <c r="F110" s="120"/>
      <c r="G110" s="120"/>
      <c r="H110" s="120"/>
      <c r="I110" s="120"/>
      <c r="J110" s="120"/>
      <c r="K110" s="120"/>
      <c r="L110" s="120"/>
      <c r="M110" s="120"/>
    </row>
    <row r="111" spans="1:13" x14ac:dyDescent="0.2">
      <c r="A111" s="120"/>
      <c r="B111" s="120"/>
      <c r="C111" s="120"/>
      <c r="D111" s="120"/>
      <c r="E111" s="120"/>
      <c r="F111" s="120"/>
      <c r="G111" s="120"/>
      <c r="H111" s="120"/>
      <c r="I111" s="120"/>
      <c r="J111" s="120"/>
      <c r="K111" s="120"/>
      <c r="L111" s="120"/>
      <c r="M111" s="120"/>
    </row>
    <row r="112" spans="1:13" x14ac:dyDescent="0.2">
      <c r="A112" s="120"/>
      <c r="B112" s="120"/>
      <c r="C112" s="120"/>
      <c r="D112" s="120"/>
      <c r="E112" s="120"/>
      <c r="F112" s="120"/>
      <c r="G112" s="120"/>
      <c r="H112" s="120"/>
      <c r="I112" s="120"/>
      <c r="J112" s="120"/>
      <c r="K112" s="120"/>
      <c r="L112" s="120"/>
      <c r="M112" s="120"/>
    </row>
    <row r="113" spans="1:13" x14ac:dyDescent="0.2">
      <c r="A113" s="120"/>
      <c r="B113" s="120"/>
      <c r="C113" s="120"/>
      <c r="D113" s="120"/>
      <c r="E113" s="120"/>
      <c r="F113" s="120"/>
      <c r="G113" s="120"/>
      <c r="H113" s="120"/>
      <c r="I113" s="120"/>
      <c r="J113" s="120"/>
      <c r="K113" s="120"/>
      <c r="L113" s="120"/>
      <c r="M113" s="120"/>
    </row>
    <row r="114" spans="1:13" x14ac:dyDescent="0.2">
      <c r="A114" s="120"/>
      <c r="B114" s="120"/>
      <c r="C114" s="120"/>
      <c r="D114" s="120"/>
      <c r="E114" s="120"/>
      <c r="F114" s="120"/>
      <c r="G114" s="120"/>
      <c r="H114" s="120"/>
      <c r="I114" s="120"/>
      <c r="J114" s="120"/>
      <c r="K114" s="120"/>
      <c r="L114" s="120"/>
      <c r="M114" s="120"/>
    </row>
    <row r="115" spans="1:13" x14ac:dyDescent="0.2">
      <c r="A115" s="120"/>
      <c r="B115" s="120"/>
      <c r="C115" s="120"/>
      <c r="D115" s="120"/>
      <c r="E115" s="120"/>
      <c r="F115" s="120"/>
      <c r="G115" s="120"/>
      <c r="H115" s="120"/>
      <c r="I115" s="120"/>
      <c r="J115" s="120"/>
      <c r="K115" s="120"/>
      <c r="L115" s="120"/>
      <c r="M115" s="120"/>
    </row>
    <row r="116" spans="1:13" x14ac:dyDescent="0.2">
      <c r="A116" s="120"/>
      <c r="B116" s="120"/>
      <c r="C116" s="120"/>
      <c r="D116" s="120"/>
      <c r="E116" s="120"/>
      <c r="F116" s="120"/>
      <c r="G116" s="120"/>
      <c r="H116" s="120"/>
      <c r="I116" s="120"/>
      <c r="J116" s="120"/>
      <c r="K116" s="120"/>
      <c r="L116" s="120"/>
      <c r="M116" s="120"/>
    </row>
    <row r="117" spans="1:13" x14ac:dyDescent="0.2">
      <c r="A117" s="120"/>
      <c r="B117" s="120"/>
      <c r="C117" s="120"/>
      <c r="D117" s="120"/>
      <c r="E117" s="120"/>
      <c r="F117" s="120"/>
      <c r="G117" s="120"/>
      <c r="H117" s="120"/>
      <c r="I117" s="120"/>
      <c r="J117" s="120"/>
      <c r="K117" s="120"/>
      <c r="L117" s="120"/>
      <c r="M117" s="120"/>
    </row>
    <row r="118" spans="1:13" x14ac:dyDescent="0.2">
      <c r="A118" s="120"/>
      <c r="B118" s="120"/>
      <c r="C118" s="120"/>
      <c r="D118" s="120"/>
      <c r="E118" s="120"/>
      <c r="F118" s="120"/>
      <c r="G118" s="120"/>
      <c r="H118" s="120"/>
      <c r="I118" s="120"/>
      <c r="J118" s="120"/>
      <c r="K118" s="120"/>
      <c r="L118" s="120"/>
      <c r="M118" s="120"/>
    </row>
    <row r="119" spans="1:13" x14ac:dyDescent="0.2">
      <c r="A119" s="120"/>
      <c r="B119" s="120"/>
      <c r="C119" s="120"/>
      <c r="D119" s="120"/>
      <c r="E119" s="120"/>
      <c r="F119" s="120"/>
      <c r="G119" s="120"/>
      <c r="H119" s="120"/>
      <c r="I119" s="120"/>
      <c r="J119" s="120"/>
      <c r="K119" s="120"/>
      <c r="L119" s="120"/>
      <c r="M119" s="120"/>
    </row>
    <row r="120" spans="1:13" x14ac:dyDescent="0.2">
      <c r="A120" s="120"/>
      <c r="B120" s="120"/>
      <c r="C120" s="120"/>
      <c r="D120" s="120"/>
      <c r="E120" s="120"/>
      <c r="F120" s="120"/>
      <c r="G120" s="120"/>
      <c r="H120" s="120"/>
      <c r="I120" s="120"/>
      <c r="J120" s="120"/>
      <c r="K120" s="120"/>
      <c r="L120" s="120"/>
      <c r="M120" s="120"/>
    </row>
    <row r="121" spans="1:13" x14ac:dyDescent="0.2">
      <c r="A121" s="120"/>
      <c r="B121" s="120"/>
      <c r="C121" s="120"/>
      <c r="D121" s="120"/>
      <c r="E121" s="120"/>
      <c r="F121" s="120"/>
      <c r="G121" s="120"/>
      <c r="H121" s="120"/>
      <c r="I121" s="120"/>
      <c r="J121" s="120"/>
      <c r="K121" s="120"/>
      <c r="L121" s="120"/>
      <c r="M121" s="120"/>
    </row>
    <row r="122" spans="1:13" x14ac:dyDescent="0.2">
      <c r="A122" s="120"/>
      <c r="B122" s="120"/>
      <c r="C122" s="120"/>
      <c r="D122" s="120"/>
      <c r="E122" s="120"/>
      <c r="F122" s="120"/>
      <c r="G122" s="120"/>
      <c r="H122" s="120"/>
      <c r="I122" s="120"/>
      <c r="J122" s="120"/>
      <c r="K122" s="120"/>
      <c r="L122" s="120"/>
      <c r="M122" s="120"/>
    </row>
    <row r="123" spans="1:13" x14ac:dyDescent="0.2">
      <c r="A123" s="120"/>
      <c r="B123" s="120"/>
      <c r="C123" s="120"/>
      <c r="D123" s="120"/>
      <c r="E123" s="120"/>
      <c r="F123" s="120"/>
      <c r="G123" s="120"/>
      <c r="H123" s="120"/>
      <c r="I123" s="120"/>
      <c r="J123" s="120"/>
      <c r="K123" s="120"/>
      <c r="L123" s="120"/>
      <c r="M123" s="120"/>
    </row>
    <row r="124" spans="1:13" x14ac:dyDescent="0.2">
      <c r="A124" s="120"/>
      <c r="B124" s="120"/>
      <c r="C124" s="120"/>
      <c r="D124" s="120"/>
      <c r="E124" s="120"/>
      <c r="F124" s="120"/>
      <c r="G124" s="120"/>
      <c r="H124" s="120"/>
      <c r="I124" s="120"/>
      <c r="J124" s="120"/>
      <c r="K124" s="120"/>
      <c r="L124" s="120"/>
      <c r="M124" s="120"/>
    </row>
    <row r="125" spans="1:13" x14ac:dyDescent="0.2">
      <c r="A125" s="120"/>
      <c r="B125" s="120"/>
      <c r="C125" s="120"/>
      <c r="D125" s="120"/>
      <c r="E125" s="120"/>
      <c r="F125" s="120"/>
      <c r="G125" s="120"/>
      <c r="H125" s="120"/>
      <c r="I125" s="120"/>
      <c r="J125" s="120"/>
      <c r="K125" s="120"/>
      <c r="L125" s="120"/>
      <c r="M125" s="120"/>
    </row>
    <row r="126" spans="1:13" x14ac:dyDescent="0.2">
      <c r="A126" s="120"/>
      <c r="B126" s="120"/>
      <c r="C126" s="120"/>
      <c r="D126" s="120"/>
      <c r="E126" s="120"/>
      <c r="F126" s="120"/>
      <c r="G126" s="120"/>
      <c r="H126" s="120"/>
      <c r="I126" s="120"/>
      <c r="J126" s="120"/>
      <c r="K126" s="120"/>
      <c r="L126" s="120"/>
      <c r="M126" s="120"/>
    </row>
    <row r="127" spans="1:13" x14ac:dyDescent="0.2">
      <c r="A127" s="120"/>
      <c r="B127" s="120"/>
      <c r="C127" s="120"/>
      <c r="D127" s="120"/>
      <c r="E127" s="120"/>
      <c r="F127" s="120"/>
      <c r="G127" s="120"/>
      <c r="H127" s="120"/>
      <c r="I127" s="120"/>
      <c r="J127" s="120"/>
      <c r="K127" s="120"/>
      <c r="L127" s="120"/>
      <c r="M127" s="120"/>
    </row>
    <row r="128" spans="1:13" x14ac:dyDescent="0.2">
      <c r="A128" s="120"/>
      <c r="B128" s="120"/>
      <c r="C128" s="120"/>
      <c r="D128" s="120"/>
      <c r="E128" s="120"/>
      <c r="F128" s="120"/>
      <c r="G128" s="120"/>
      <c r="H128" s="120"/>
      <c r="I128" s="120"/>
      <c r="J128" s="120"/>
      <c r="K128" s="120"/>
      <c r="L128" s="120"/>
      <c r="M128" s="120"/>
    </row>
    <row r="129" spans="1:13" x14ac:dyDescent="0.2">
      <c r="A129" s="120"/>
      <c r="B129" s="120"/>
      <c r="C129" s="120"/>
      <c r="D129" s="120"/>
      <c r="E129" s="120"/>
      <c r="F129" s="120"/>
      <c r="G129" s="120"/>
      <c r="H129" s="120"/>
      <c r="I129" s="120"/>
      <c r="J129" s="120"/>
      <c r="K129" s="120"/>
      <c r="L129" s="120"/>
      <c r="M129" s="120"/>
    </row>
    <row r="130" spans="1:13" x14ac:dyDescent="0.2">
      <c r="A130" s="120"/>
      <c r="B130" s="120"/>
      <c r="C130" s="120"/>
      <c r="D130" s="120"/>
      <c r="E130" s="120"/>
      <c r="F130" s="120"/>
      <c r="G130" s="120"/>
      <c r="H130" s="120"/>
      <c r="I130" s="120"/>
      <c r="J130" s="120"/>
      <c r="K130" s="120"/>
      <c r="L130" s="120"/>
      <c r="M130" s="120"/>
    </row>
    <row r="131" spans="1:13" x14ac:dyDescent="0.2">
      <c r="A131" s="120"/>
      <c r="B131" s="120"/>
      <c r="C131" s="120"/>
      <c r="D131" s="120"/>
      <c r="E131" s="120"/>
      <c r="F131" s="120"/>
      <c r="G131" s="120"/>
      <c r="H131" s="120"/>
      <c r="I131" s="120"/>
      <c r="J131" s="120"/>
      <c r="K131" s="120"/>
      <c r="L131" s="120"/>
      <c r="M131" s="120"/>
    </row>
    <row r="132" spans="1:13" x14ac:dyDescent="0.2">
      <c r="A132" s="120"/>
      <c r="B132" s="120"/>
      <c r="C132" s="120"/>
      <c r="D132" s="120"/>
      <c r="E132" s="120"/>
      <c r="F132" s="120"/>
      <c r="G132" s="120"/>
      <c r="H132" s="120"/>
      <c r="I132" s="120"/>
      <c r="J132" s="120"/>
      <c r="K132" s="120"/>
      <c r="L132" s="120"/>
      <c r="M132" s="120"/>
    </row>
    <row r="133" spans="1:13" x14ac:dyDescent="0.2">
      <c r="A133" s="120"/>
      <c r="B133" s="120"/>
      <c r="C133" s="120"/>
      <c r="D133" s="120"/>
      <c r="E133" s="120"/>
      <c r="F133" s="120"/>
      <c r="G133" s="120"/>
      <c r="H133" s="120"/>
      <c r="I133" s="120"/>
      <c r="J133" s="120"/>
      <c r="K133" s="120"/>
      <c r="L133" s="120"/>
      <c r="M133" s="120"/>
    </row>
    <row r="134" spans="1:13" x14ac:dyDescent="0.2">
      <c r="A134" s="120"/>
      <c r="B134" s="120"/>
      <c r="C134" s="120"/>
      <c r="D134" s="120"/>
      <c r="E134" s="120"/>
      <c r="F134" s="120"/>
      <c r="G134" s="120"/>
      <c r="H134" s="120"/>
      <c r="I134" s="120"/>
      <c r="J134" s="120"/>
      <c r="K134" s="120"/>
      <c r="L134" s="120"/>
      <c r="M134" s="120"/>
    </row>
    <row r="135" spans="1:13" x14ac:dyDescent="0.2">
      <c r="A135" s="120"/>
      <c r="B135" s="120"/>
      <c r="C135" s="120"/>
      <c r="D135" s="120"/>
      <c r="E135" s="120"/>
      <c r="F135" s="120"/>
      <c r="G135" s="120"/>
      <c r="H135" s="120"/>
      <c r="I135" s="120"/>
      <c r="J135" s="120"/>
      <c r="K135" s="120"/>
      <c r="L135" s="120"/>
      <c r="M135" s="120"/>
    </row>
    <row r="136" spans="1:13" x14ac:dyDescent="0.2">
      <c r="A136" s="120"/>
      <c r="B136" s="120"/>
      <c r="C136" s="120"/>
      <c r="D136" s="120"/>
      <c r="E136" s="120"/>
      <c r="F136" s="120"/>
      <c r="G136" s="120"/>
      <c r="H136" s="120"/>
      <c r="I136" s="120"/>
      <c r="J136" s="120"/>
      <c r="K136" s="120"/>
      <c r="L136" s="120"/>
      <c r="M136" s="120"/>
    </row>
    <row r="137" spans="1:13" x14ac:dyDescent="0.2">
      <c r="A137" s="120"/>
      <c r="B137" s="120"/>
      <c r="C137" s="120"/>
      <c r="D137" s="120"/>
      <c r="E137" s="120"/>
      <c r="F137" s="120"/>
      <c r="G137" s="120"/>
      <c r="H137" s="120"/>
      <c r="I137" s="120"/>
      <c r="J137" s="120"/>
      <c r="K137" s="120"/>
      <c r="L137" s="120"/>
      <c r="M137" s="120"/>
    </row>
    <row r="138" spans="1:13" x14ac:dyDescent="0.2">
      <c r="A138" s="120"/>
      <c r="B138" s="120"/>
      <c r="C138" s="120"/>
      <c r="D138" s="120"/>
      <c r="E138" s="120"/>
      <c r="F138" s="120"/>
      <c r="G138" s="120"/>
      <c r="H138" s="120"/>
      <c r="I138" s="120"/>
      <c r="J138" s="120"/>
      <c r="K138" s="120"/>
      <c r="L138" s="120"/>
      <c r="M138" s="120"/>
    </row>
    <row r="139" spans="1:13" x14ac:dyDescent="0.2">
      <c r="A139" s="120"/>
      <c r="B139" s="120"/>
      <c r="C139" s="120"/>
      <c r="D139" s="120"/>
      <c r="E139" s="120"/>
      <c r="F139" s="120"/>
      <c r="G139" s="120"/>
      <c r="H139" s="120"/>
      <c r="I139" s="120"/>
      <c r="J139" s="120"/>
      <c r="K139" s="120"/>
      <c r="L139" s="120"/>
      <c r="M139" s="120"/>
    </row>
    <row r="140" spans="1:13" x14ac:dyDescent="0.2">
      <c r="M140" s="120"/>
    </row>
    <row r="141" spans="1:13" x14ac:dyDescent="0.2">
      <c r="M141" s="120"/>
    </row>
    <row r="142" spans="1:13" x14ac:dyDescent="0.2">
      <c r="M142" s="120"/>
    </row>
    <row r="143" spans="1:13" x14ac:dyDescent="0.2">
      <c r="M143" s="120"/>
    </row>
    <row r="144" spans="1:13" x14ac:dyDescent="0.2">
      <c r="M144" s="120"/>
    </row>
    <row r="145" spans="13:13" x14ac:dyDescent="0.2">
      <c r="M145" s="120"/>
    </row>
    <row r="146" spans="13:13" x14ac:dyDescent="0.2">
      <c r="M146" s="120"/>
    </row>
    <row r="147" spans="13:13" x14ac:dyDescent="0.2">
      <c r="M147" s="120"/>
    </row>
    <row r="148" spans="13:13" x14ac:dyDescent="0.2">
      <c r="M148" s="120"/>
    </row>
    <row r="149" spans="13:13" x14ac:dyDescent="0.2">
      <c r="M149" s="120"/>
    </row>
    <row r="150" spans="13:13" x14ac:dyDescent="0.2">
      <c r="M150" s="120"/>
    </row>
    <row r="151" spans="13:13" x14ac:dyDescent="0.2">
      <c r="M151" s="120"/>
    </row>
    <row r="152" spans="13:13" x14ac:dyDescent="0.2">
      <c r="M152" s="120"/>
    </row>
    <row r="153" spans="13:13" x14ac:dyDescent="0.2">
      <c r="M153" s="120"/>
    </row>
    <row r="154" spans="13:13" x14ac:dyDescent="0.2">
      <c r="M154" s="120"/>
    </row>
    <row r="155" spans="13:13" x14ac:dyDescent="0.2">
      <c r="M155" s="120"/>
    </row>
    <row r="156" spans="13:13" x14ac:dyDescent="0.2">
      <c r="M156" s="120"/>
    </row>
    <row r="157" spans="13:13" x14ac:dyDescent="0.2">
      <c r="M157" s="120"/>
    </row>
    <row r="158" spans="13:13" x14ac:dyDescent="0.2">
      <c r="M158" s="120"/>
    </row>
    <row r="159" spans="13:13" x14ac:dyDescent="0.2">
      <c r="M159" s="120"/>
    </row>
    <row r="160" spans="13:13" x14ac:dyDescent="0.2">
      <c r="M160" s="120"/>
    </row>
  </sheetData>
  <mergeCells count="20">
    <mergeCell ref="A64:B64"/>
    <mergeCell ref="A65:B65"/>
    <mergeCell ref="A2:B2"/>
    <mergeCell ref="A80:B80"/>
    <mergeCell ref="B56:M58"/>
    <mergeCell ref="A66:B66"/>
    <mergeCell ref="A67:B67"/>
    <mergeCell ref="A68:B68"/>
    <mergeCell ref="A69:B69"/>
    <mergeCell ref="A70:B70"/>
    <mergeCell ref="A72:B72"/>
    <mergeCell ref="A62:B62"/>
    <mergeCell ref="A63:B63"/>
    <mergeCell ref="B82:M83"/>
    <mergeCell ref="A73:B73"/>
    <mergeCell ref="A74:B74"/>
    <mergeCell ref="A75:B75"/>
    <mergeCell ref="A77:B77"/>
    <mergeCell ref="A78:B78"/>
    <mergeCell ref="A79:B79"/>
  </mergeCells>
  <phoneticPr fontId="1"/>
  <printOptions horizontalCentered="1"/>
  <pageMargins left="0.19685039370078741" right="0.19685039370078741" top="0.74803149606299213" bottom="0" header="0.31496062992125984" footer="0"/>
  <pageSetup paperSize="9" scale="82" orientation="portrait" r:id="rId1"/>
  <headerFooter>
    <oddHeader>&amp;L&amp;G&amp;C&amp;G&amp;R&amp;G</oddHeader>
  </headerFooter>
  <rowBreaks count="1" manualBreakCount="1">
    <brk id="8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6"/>
  <sheetViews>
    <sheetView topLeftCell="A272" zoomScaleNormal="100" workbookViewId="0">
      <selection activeCell="B277" sqref="B277"/>
    </sheetView>
  </sheetViews>
  <sheetFormatPr defaultRowHeight="11" x14ac:dyDescent="0.2"/>
  <cols>
    <col min="1" max="1" width="8.7265625" style="122"/>
    <col min="2" max="2" width="42" style="122" customWidth="1"/>
    <col min="3" max="3" width="35" style="135" customWidth="1"/>
    <col min="4" max="5" width="8.7265625" style="122"/>
    <col min="6" max="6" width="11.7265625" style="122" bestFit="1" customWidth="1"/>
    <col min="7" max="16384" width="8.7265625" style="122"/>
  </cols>
  <sheetData>
    <row r="1" spans="1:16" ht="12.5" x14ac:dyDescent="0.2">
      <c r="A1" s="1"/>
      <c r="B1" s="1" t="s">
        <v>286</v>
      </c>
      <c r="C1" s="2" t="s">
        <v>14</v>
      </c>
      <c r="D1" s="1"/>
      <c r="E1" s="1"/>
      <c r="F1" s="1" t="s">
        <v>287</v>
      </c>
      <c r="G1" s="1"/>
      <c r="I1" s="123"/>
      <c r="J1" s="123"/>
      <c r="K1" s="123"/>
      <c r="L1" s="123"/>
      <c r="M1" s="123"/>
      <c r="N1" s="123"/>
    </row>
    <row r="2" spans="1:16" ht="12.5" x14ac:dyDescent="0.2">
      <c r="A2" s="1">
        <v>1</v>
      </c>
      <c r="B2" s="11" t="s">
        <v>288</v>
      </c>
      <c r="C2" s="11" t="s">
        <v>245</v>
      </c>
      <c r="D2" s="1"/>
      <c r="E2" s="1"/>
      <c r="F2" s="124"/>
      <c r="G2" s="1"/>
      <c r="H2" s="11"/>
      <c r="I2" s="125"/>
      <c r="J2" s="385" t="s">
        <v>289</v>
      </c>
      <c r="K2" s="385"/>
      <c r="L2" s="385"/>
      <c r="M2" s="126"/>
      <c r="N2" s="123"/>
    </row>
    <row r="3" spans="1:16" ht="12.5" x14ac:dyDescent="0.2">
      <c r="A3" s="1">
        <v>2</v>
      </c>
      <c r="B3" s="11" t="s">
        <v>290</v>
      </c>
      <c r="C3" s="11" t="s">
        <v>246</v>
      </c>
      <c r="D3" s="1"/>
      <c r="E3" s="1">
        <v>2</v>
      </c>
      <c r="F3" s="124" t="s">
        <v>291</v>
      </c>
      <c r="G3" s="1" t="s">
        <v>15</v>
      </c>
      <c r="H3" s="11"/>
      <c r="I3" s="125"/>
      <c r="J3" s="387" t="s">
        <v>292</v>
      </c>
      <c r="K3" s="387"/>
      <c r="L3" s="387"/>
      <c r="M3" s="125"/>
      <c r="N3" s="125"/>
    </row>
    <row r="4" spans="1:16" ht="12.5" x14ac:dyDescent="0.2">
      <c r="A4" s="1">
        <v>3</v>
      </c>
      <c r="B4" s="127" t="s">
        <v>293</v>
      </c>
      <c r="C4" s="12" t="s">
        <v>247</v>
      </c>
      <c r="D4" s="1"/>
      <c r="E4" s="1">
        <v>3</v>
      </c>
      <c r="F4" s="124" t="s">
        <v>294</v>
      </c>
      <c r="G4" s="1" t="s">
        <v>284</v>
      </c>
      <c r="I4" s="123"/>
      <c r="J4" s="128"/>
      <c r="K4" s="128"/>
      <c r="L4" s="128"/>
      <c r="M4" s="128"/>
      <c r="N4" s="123"/>
    </row>
    <row r="5" spans="1:16" ht="12.5" x14ac:dyDescent="0.2">
      <c r="A5" s="1">
        <v>4</v>
      </c>
      <c r="B5" s="2" t="s">
        <v>295</v>
      </c>
      <c r="C5" s="2" t="s">
        <v>244</v>
      </c>
      <c r="D5" s="129"/>
      <c r="E5" s="129"/>
      <c r="F5" s="1"/>
      <c r="G5" s="1"/>
      <c r="I5" s="123"/>
      <c r="J5" s="128"/>
      <c r="K5" s="128"/>
      <c r="L5" s="128"/>
      <c r="M5" s="128"/>
      <c r="N5" s="123"/>
    </row>
    <row r="6" spans="1:16" ht="12.5" x14ac:dyDescent="0.2">
      <c r="A6" s="1">
        <v>5</v>
      </c>
      <c r="B6" s="130" t="s">
        <v>296</v>
      </c>
      <c r="C6" s="13" t="s">
        <v>19</v>
      </c>
      <c r="D6" s="130"/>
      <c r="E6" s="1"/>
      <c r="F6" s="1"/>
      <c r="G6" s="1"/>
      <c r="I6" s="123"/>
      <c r="J6" s="385" t="s">
        <v>297</v>
      </c>
      <c r="K6" s="385"/>
      <c r="L6" s="385"/>
      <c r="M6" s="128"/>
      <c r="N6" s="123"/>
    </row>
    <row r="7" spans="1:16" ht="12.5" x14ac:dyDescent="0.2">
      <c r="A7" s="1">
        <v>6</v>
      </c>
      <c r="B7" s="14" t="s">
        <v>298</v>
      </c>
      <c r="C7" s="14" t="s">
        <v>20</v>
      </c>
      <c r="D7" s="14"/>
      <c r="E7" s="1"/>
      <c r="F7" s="1"/>
      <c r="G7" s="1"/>
      <c r="I7" s="123"/>
      <c r="J7" s="386" t="s">
        <v>267</v>
      </c>
      <c r="K7" s="386"/>
      <c r="L7" s="386"/>
      <c r="M7" s="128"/>
      <c r="N7" s="123"/>
    </row>
    <row r="8" spans="1:16" ht="12.5" x14ac:dyDescent="0.2">
      <c r="A8" s="1">
        <v>7</v>
      </c>
      <c r="B8" s="2" t="s">
        <v>299</v>
      </c>
      <c r="C8" s="2" t="s">
        <v>248</v>
      </c>
      <c r="D8" s="1"/>
      <c r="E8" s="1"/>
      <c r="F8" s="1"/>
      <c r="G8" s="1"/>
      <c r="I8" s="123"/>
      <c r="J8" s="123"/>
      <c r="K8" s="123"/>
      <c r="L8" s="123"/>
      <c r="M8" s="123"/>
      <c r="N8" s="123"/>
    </row>
    <row r="9" spans="1:16" ht="12.5" x14ac:dyDescent="0.2">
      <c r="A9" s="1">
        <v>8</v>
      </c>
      <c r="B9" s="7" t="s">
        <v>300</v>
      </c>
      <c r="C9" s="7" t="s">
        <v>249</v>
      </c>
      <c r="D9" s="1"/>
      <c r="E9" s="1"/>
      <c r="F9" s="1"/>
      <c r="G9" s="1"/>
      <c r="I9" s="123"/>
      <c r="J9" s="123"/>
      <c r="K9" s="123"/>
      <c r="L9" s="123"/>
      <c r="M9" s="123"/>
    </row>
    <row r="10" spans="1:16" ht="12.5" x14ac:dyDescent="0.2">
      <c r="A10" s="1">
        <v>9</v>
      </c>
      <c r="B10" s="127" t="s">
        <v>301</v>
      </c>
      <c r="C10" s="11" t="s">
        <v>21</v>
      </c>
      <c r="D10" s="1"/>
      <c r="E10" s="1"/>
      <c r="F10" s="1"/>
      <c r="G10" s="1"/>
      <c r="I10" s="123"/>
      <c r="J10" s="123"/>
      <c r="K10" s="123"/>
      <c r="L10" s="123"/>
      <c r="M10" s="123"/>
    </row>
    <row r="11" spans="1:16" ht="12.5" x14ac:dyDescent="0.2">
      <c r="A11" s="1">
        <v>10</v>
      </c>
      <c r="B11" s="127" t="s">
        <v>302</v>
      </c>
      <c r="C11" s="11" t="s">
        <v>22</v>
      </c>
      <c r="D11" s="1"/>
      <c r="E11" s="1"/>
      <c r="F11" s="1"/>
      <c r="G11" s="1"/>
    </row>
    <row r="12" spans="1:16" ht="12.5" x14ac:dyDescent="0.2">
      <c r="A12" s="1">
        <v>11</v>
      </c>
      <c r="B12" s="127" t="s">
        <v>303</v>
      </c>
      <c r="C12" s="11" t="s">
        <v>23</v>
      </c>
      <c r="D12" s="1"/>
      <c r="E12" s="1"/>
      <c r="F12" s="1"/>
      <c r="G12" s="1"/>
    </row>
    <row r="13" spans="1:16" ht="12.5" x14ac:dyDescent="0.2">
      <c r="A13" s="1">
        <v>12</v>
      </c>
      <c r="B13" s="11" t="s">
        <v>304</v>
      </c>
      <c r="C13" s="11" t="s">
        <v>24</v>
      </c>
      <c r="D13" s="1"/>
      <c r="E13" s="1"/>
      <c r="F13" s="1"/>
      <c r="G13" s="1"/>
    </row>
    <row r="14" spans="1:16" ht="12.5" x14ac:dyDescent="0.2">
      <c r="A14" s="1">
        <v>13</v>
      </c>
      <c r="B14" s="127" t="s">
        <v>305</v>
      </c>
      <c r="C14" s="11" t="s">
        <v>25</v>
      </c>
      <c r="D14" s="1"/>
      <c r="E14" s="1"/>
      <c r="F14" s="1"/>
      <c r="G14" s="1"/>
    </row>
    <row r="15" spans="1:16" ht="12.5" x14ac:dyDescent="0.2">
      <c r="A15" s="1">
        <v>14</v>
      </c>
      <c r="B15" s="127" t="s">
        <v>306</v>
      </c>
      <c r="C15" s="11" t="s">
        <v>26</v>
      </c>
      <c r="D15" s="1"/>
      <c r="E15" s="131"/>
      <c r="F15" s="131"/>
      <c r="G15" s="131"/>
      <c r="H15" s="131"/>
      <c r="I15" s="131"/>
    </row>
    <row r="16" spans="1:16" ht="12.5" x14ac:dyDescent="0.2">
      <c r="A16" s="1">
        <v>15</v>
      </c>
      <c r="B16" s="127" t="s">
        <v>307</v>
      </c>
      <c r="C16" s="11" t="s">
        <v>27</v>
      </c>
      <c r="D16" s="1"/>
      <c r="E16" s="131"/>
      <c r="F16" s="131"/>
      <c r="G16" s="131"/>
      <c r="H16" s="131"/>
      <c r="I16" s="131"/>
      <c r="J16" s="131"/>
      <c r="K16" s="131"/>
      <c r="L16" s="131"/>
      <c r="M16" s="131"/>
      <c r="N16" s="131"/>
      <c r="O16" s="131"/>
      <c r="P16" s="131"/>
    </row>
    <row r="17" spans="1:12" ht="12.5" x14ac:dyDescent="0.2">
      <c r="A17" s="1">
        <v>16</v>
      </c>
      <c r="B17" s="127" t="s">
        <v>308</v>
      </c>
      <c r="C17" s="11" t="s">
        <v>28</v>
      </c>
      <c r="D17" s="1"/>
      <c r="E17" s="131"/>
      <c r="F17" s="131"/>
      <c r="G17" s="131"/>
    </row>
    <row r="18" spans="1:12" ht="12.5" x14ac:dyDescent="0.2">
      <c r="A18" s="1">
        <v>17</v>
      </c>
      <c r="B18" s="127" t="s">
        <v>309</v>
      </c>
      <c r="C18" s="11" t="s">
        <v>29</v>
      </c>
      <c r="D18" s="1"/>
      <c r="E18" s="131"/>
      <c r="F18" s="131"/>
      <c r="G18" s="131"/>
      <c r="H18" s="131"/>
      <c r="I18" s="131"/>
      <c r="J18" s="131"/>
      <c r="K18" s="131"/>
      <c r="L18" s="131"/>
    </row>
    <row r="19" spans="1:12" ht="12.5" x14ac:dyDescent="0.2">
      <c r="A19" s="1">
        <v>18</v>
      </c>
      <c r="B19" s="127" t="s">
        <v>310</v>
      </c>
      <c r="C19" s="11" t="s">
        <v>30</v>
      </c>
      <c r="D19" s="1"/>
      <c r="E19" s="1"/>
      <c r="F19" s="1"/>
      <c r="G19" s="1"/>
    </row>
    <row r="20" spans="1:12" ht="12.5" x14ac:dyDescent="0.2">
      <c r="A20" s="1">
        <v>19</v>
      </c>
      <c r="B20" s="1" t="s">
        <v>311</v>
      </c>
      <c r="C20" s="2" t="s">
        <v>31</v>
      </c>
      <c r="D20" s="1"/>
      <c r="E20" s="1"/>
      <c r="F20" s="1"/>
      <c r="G20" s="1"/>
    </row>
    <row r="21" spans="1:12" ht="12.5" x14ac:dyDescent="0.2">
      <c r="A21" s="1">
        <v>20</v>
      </c>
      <c r="B21" s="1" t="s">
        <v>312</v>
      </c>
      <c r="C21" s="2" t="s">
        <v>32</v>
      </c>
      <c r="D21" s="1"/>
      <c r="E21" s="1"/>
      <c r="F21" s="1"/>
      <c r="G21" s="1"/>
    </row>
    <row r="22" spans="1:12" ht="12.5" x14ac:dyDescent="0.2">
      <c r="A22" s="1">
        <v>21</v>
      </c>
      <c r="B22" s="1" t="s">
        <v>313</v>
      </c>
      <c r="C22" s="15" t="s">
        <v>33</v>
      </c>
      <c r="D22" s="1"/>
      <c r="E22" s="1"/>
      <c r="F22" s="1"/>
      <c r="G22" s="1"/>
    </row>
    <row r="23" spans="1:12" ht="12.5" x14ac:dyDescent="0.2">
      <c r="A23" s="1">
        <v>22</v>
      </c>
      <c r="B23" s="1" t="s">
        <v>314</v>
      </c>
      <c r="C23" s="15" t="s">
        <v>34</v>
      </c>
      <c r="D23" s="1"/>
      <c r="E23" s="1"/>
      <c r="F23" s="1"/>
      <c r="G23" s="1"/>
    </row>
    <row r="24" spans="1:12" ht="12.5" x14ac:dyDescent="0.2">
      <c r="A24" s="1">
        <v>23</v>
      </c>
      <c r="B24" s="2" t="s">
        <v>315</v>
      </c>
      <c r="C24" s="2" t="s">
        <v>0</v>
      </c>
      <c r="D24" s="1"/>
      <c r="E24" s="1"/>
      <c r="F24" s="1"/>
      <c r="G24" s="1"/>
    </row>
    <row r="25" spans="1:12" ht="12.5" x14ac:dyDescent="0.2">
      <c r="A25" s="1">
        <v>24</v>
      </c>
      <c r="B25" s="1" t="s">
        <v>316</v>
      </c>
      <c r="C25" s="2" t="s">
        <v>35</v>
      </c>
      <c r="D25" s="1"/>
      <c r="E25" s="1"/>
      <c r="F25" s="1"/>
      <c r="G25" s="1"/>
    </row>
    <row r="26" spans="1:12" ht="12.5" x14ac:dyDescent="0.2">
      <c r="A26" s="1">
        <v>25</v>
      </c>
      <c r="B26" s="1" t="s">
        <v>317</v>
      </c>
      <c r="C26" s="15" t="s">
        <v>36</v>
      </c>
      <c r="D26" s="1"/>
      <c r="E26" s="1"/>
      <c r="F26" s="1"/>
      <c r="G26" s="1"/>
    </row>
    <row r="27" spans="1:12" ht="12.5" x14ac:dyDescent="0.2">
      <c r="A27" s="1">
        <v>26</v>
      </c>
      <c r="B27" s="1" t="s">
        <v>318</v>
      </c>
      <c r="C27" s="2" t="s">
        <v>37</v>
      </c>
      <c r="D27" s="1"/>
      <c r="E27" s="1"/>
      <c r="F27" s="1"/>
      <c r="G27" s="1"/>
    </row>
    <row r="28" spans="1:12" ht="12.5" x14ac:dyDescent="0.2">
      <c r="A28" s="1">
        <v>27</v>
      </c>
      <c r="B28" s="1" t="s">
        <v>319</v>
      </c>
      <c r="C28" s="2" t="s">
        <v>38</v>
      </c>
      <c r="D28" s="1"/>
      <c r="E28" s="1"/>
      <c r="F28" s="1"/>
      <c r="G28" s="1"/>
    </row>
    <row r="29" spans="1:12" ht="12.5" x14ac:dyDescent="0.2">
      <c r="A29" s="1">
        <v>28</v>
      </c>
      <c r="B29" s="1" t="s">
        <v>320</v>
      </c>
      <c r="C29" s="2" t="s">
        <v>39</v>
      </c>
      <c r="D29" s="1"/>
      <c r="E29" s="1"/>
      <c r="F29" s="1"/>
      <c r="G29" s="1"/>
    </row>
    <row r="30" spans="1:12" ht="12.5" x14ac:dyDescent="0.2">
      <c r="A30" s="1">
        <v>29</v>
      </c>
      <c r="B30" s="1" t="s">
        <v>321</v>
      </c>
      <c r="C30" s="15" t="s">
        <v>40</v>
      </c>
      <c r="D30" s="1"/>
      <c r="E30" s="1"/>
      <c r="F30" s="1"/>
      <c r="G30" s="1"/>
    </row>
    <row r="31" spans="1:12" ht="12.5" x14ac:dyDescent="0.2">
      <c r="A31" s="1">
        <v>30</v>
      </c>
      <c r="B31" s="1" t="s">
        <v>310</v>
      </c>
      <c r="C31" s="15" t="s">
        <v>41</v>
      </c>
      <c r="D31" s="1"/>
      <c r="E31" s="1"/>
      <c r="F31" s="1"/>
      <c r="G31" s="1"/>
    </row>
    <row r="32" spans="1:12" ht="12.5" x14ac:dyDescent="0.2">
      <c r="A32" s="1">
        <v>31</v>
      </c>
      <c r="B32" s="1" t="s">
        <v>322</v>
      </c>
      <c r="C32" s="15" t="s">
        <v>42</v>
      </c>
      <c r="D32" s="1"/>
      <c r="E32" s="1"/>
      <c r="F32" s="1"/>
      <c r="G32" s="1"/>
    </row>
    <row r="33" spans="1:7" ht="12.5" x14ac:dyDescent="0.2">
      <c r="A33" s="1">
        <v>32</v>
      </c>
      <c r="B33" s="1" t="s">
        <v>323</v>
      </c>
      <c r="C33" s="15" t="s">
        <v>43</v>
      </c>
      <c r="D33" s="1"/>
      <c r="E33" s="1"/>
      <c r="F33" s="1"/>
      <c r="G33" s="1"/>
    </row>
    <row r="34" spans="1:7" ht="12.5" x14ac:dyDescent="0.2">
      <c r="A34" s="1">
        <v>33</v>
      </c>
      <c r="B34" s="1" t="s">
        <v>324</v>
      </c>
      <c r="C34" s="15" t="s">
        <v>44</v>
      </c>
      <c r="D34" s="1"/>
      <c r="E34" s="1"/>
      <c r="F34" s="1"/>
      <c r="G34" s="1"/>
    </row>
    <row r="35" spans="1:7" ht="12.5" x14ac:dyDescent="0.2">
      <c r="A35" s="1">
        <v>34</v>
      </c>
      <c r="B35" s="1" t="s">
        <v>325</v>
      </c>
      <c r="C35" s="2" t="s">
        <v>45</v>
      </c>
      <c r="D35" s="1"/>
      <c r="E35" s="1"/>
      <c r="F35" s="1"/>
      <c r="G35" s="1"/>
    </row>
    <row r="36" spans="1:7" ht="12.5" x14ac:dyDescent="0.2">
      <c r="A36" s="1">
        <v>35</v>
      </c>
      <c r="B36" s="1" t="s">
        <v>310</v>
      </c>
      <c r="C36" s="15" t="s">
        <v>46</v>
      </c>
      <c r="D36" s="1"/>
      <c r="E36" s="1"/>
      <c r="F36" s="1"/>
      <c r="G36" s="1"/>
    </row>
    <row r="37" spans="1:7" ht="12.5" x14ac:dyDescent="0.2">
      <c r="A37" s="1">
        <v>36</v>
      </c>
      <c r="B37" s="1" t="s">
        <v>326</v>
      </c>
      <c r="C37" s="15" t="s">
        <v>47</v>
      </c>
      <c r="D37" s="1"/>
      <c r="E37" s="1"/>
      <c r="F37" s="1"/>
      <c r="G37" s="1"/>
    </row>
    <row r="38" spans="1:7" ht="12.5" x14ac:dyDescent="0.2">
      <c r="A38" s="1">
        <v>37</v>
      </c>
      <c r="B38" s="1" t="s">
        <v>327</v>
      </c>
      <c r="C38" s="15" t="s">
        <v>48</v>
      </c>
      <c r="D38" s="1"/>
      <c r="E38" s="1"/>
      <c r="F38" s="1"/>
      <c r="G38" s="1"/>
    </row>
    <row r="39" spans="1:7" ht="12.5" x14ac:dyDescent="0.2">
      <c r="A39" s="1">
        <v>38</v>
      </c>
      <c r="B39" s="1" t="s">
        <v>328</v>
      </c>
      <c r="C39" s="15" t="s">
        <v>49</v>
      </c>
      <c r="D39" s="1"/>
      <c r="E39" s="1"/>
      <c r="F39" s="1"/>
      <c r="G39" s="1"/>
    </row>
    <row r="40" spans="1:7" ht="12.5" x14ac:dyDescent="0.2">
      <c r="A40" s="1">
        <v>39</v>
      </c>
      <c r="B40" s="1" t="s">
        <v>329</v>
      </c>
      <c r="C40" s="15" t="s">
        <v>50</v>
      </c>
      <c r="D40" s="1"/>
      <c r="E40" s="1"/>
      <c r="F40" s="1"/>
      <c r="G40" s="1"/>
    </row>
    <row r="41" spans="1:7" ht="12.5" x14ac:dyDescent="0.2">
      <c r="A41" s="1">
        <v>40</v>
      </c>
      <c r="B41" s="1" t="s">
        <v>330</v>
      </c>
      <c r="C41" s="2" t="s">
        <v>51</v>
      </c>
      <c r="D41" s="1"/>
      <c r="E41" s="1"/>
      <c r="F41" s="1"/>
      <c r="G41" s="1"/>
    </row>
    <row r="42" spans="1:7" ht="12.5" x14ac:dyDescent="0.2">
      <c r="A42" s="1">
        <v>41</v>
      </c>
      <c r="B42" s="1" t="s">
        <v>331</v>
      </c>
      <c r="C42" s="2" t="s">
        <v>52</v>
      </c>
      <c r="D42" s="1"/>
      <c r="E42" s="1"/>
      <c r="F42" s="1"/>
      <c r="G42" s="1"/>
    </row>
    <row r="43" spans="1:7" ht="12.5" x14ac:dyDescent="0.2">
      <c r="A43" s="1">
        <v>42</v>
      </c>
      <c r="B43" s="1" t="s">
        <v>332</v>
      </c>
      <c r="C43" s="15" t="s">
        <v>53</v>
      </c>
      <c r="D43" s="1"/>
      <c r="E43" s="1"/>
      <c r="F43" s="1"/>
      <c r="G43" s="1"/>
    </row>
    <row r="44" spans="1:7" ht="12.5" x14ac:dyDescent="0.2">
      <c r="A44" s="1">
        <v>43</v>
      </c>
      <c r="B44" s="1" t="s">
        <v>333</v>
      </c>
      <c r="C44" s="15" t="s">
        <v>54</v>
      </c>
      <c r="D44" s="1"/>
      <c r="E44" s="1"/>
      <c r="F44" s="1"/>
      <c r="G44" s="1"/>
    </row>
    <row r="45" spans="1:7" ht="12.5" x14ac:dyDescent="0.2">
      <c r="A45" s="1">
        <v>44</v>
      </c>
      <c r="B45" s="1" t="s">
        <v>334</v>
      </c>
      <c r="C45" s="15" t="s">
        <v>55</v>
      </c>
      <c r="D45" s="1"/>
      <c r="E45" s="1"/>
      <c r="F45" s="1"/>
      <c r="G45" s="1"/>
    </row>
    <row r="46" spans="1:7" ht="12.5" x14ac:dyDescent="0.2">
      <c r="A46" s="1">
        <v>45</v>
      </c>
      <c r="B46" s="1" t="s">
        <v>335</v>
      </c>
      <c r="C46" s="15" t="s">
        <v>56</v>
      </c>
      <c r="D46" s="1"/>
      <c r="E46" s="1"/>
      <c r="F46" s="1"/>
      <c r="G46" s="1"/>
    </row>
    <row r="47" spans="1:7" ht="12.5" x14ac:dyDescent="0.2">
      <c r="A47" s="1">
        <v>46</v>
      </c>
      <c r="B47" s="1" t="s">
        <v>336</v>
      </c>
      <c r="C47" s="15" t="s">
        <v>57</v>
      </c>
      <c r="D47" s="1"/>
      <c r="E47" s="1"/>
      <c r="F47" s="1"/>
      <c r="G47" s="1"/>
    </row>
    <row r="48" spans="1:7" ht="12.5" x14ac:dyDescent="0.2">
      <c r="A48" s="1">
        <v>47</v>
      </c>
      <c r="B48" s="1" t="s">
        <v>337</v>
      </c>
      <c r="C48" s="15" t="s">
        <v>58</v>
      </c>
      <c r="D48" s="1"/>
      <c r="E48" s="1"/>
      <c r="F48" s="1"/>
      <c r="G48" s="1"/>
    </row>
    <row r="49" spans="1:7" ht="12.5" x14ac:dyDescent="0.2">
      <c r="A49" s="1">
        <v>48</v>
      </c>
      <c r="B49" s="1" t="s">
        <v>338</v>
      </c>
      <c r="C49" s="15" t="s">
        <v>59</v>
      </c>
      <c r="D49" s="1"/>
      <c r="E49" s="1"/>
      <c r="F49" s="1"/>
      <c r="G49" s="1"/>
    </row>
    <row r="50" spans="1:7" ht="12.5" x14ac:dyDescent="0.2">
      <c r="A50" s="1">
        <v>49</v>
      </c>
      <c r="B50" s="1" t="s">
        <v>339</v>
      </c>
      <c r="C50" s="15" t="s">
        <v>60</v>
      </c>
      <c r="D50" s="1"/>
      <c r="E50" s="1"/>
      <c r="F50" s="1"/>
      <c r="G50" s="1"/>
    </row>
    <row r="51" spans="1:7" ht="12.5" x14ac:dyDescent="0.2">
      <c r="A51" s="1">
        <v>50</v>
      </c>
      <c r="B51" s="1" t="s">
        <v>340</v>
      </c>
      <c r="C51" s="2" t="s">
        <v>61</v>
      </c>
      <c r="D51" s="1"/>
      <c r="E51" s="1"/>
      <c r="F51" s="1"/>
      <c r="G51" s="1"/>
    </row>
    <row r="52" spans="1:7" ht="12.5" x14ac:dyDescent="0.2">
      <c r="A52" s="1">
        <v>51</v>
      </c>
      <c r="B52" s="1" t="s">
        <v>341</v>
      </c>
      <c r="C52" s="2" t="s">
        <v>62</v>
      </c>
      <c r="D52" s="1"/>
      <c r="E52" s="1"/>
      <c r="F52" s="1"/>
      <c r="G52" s="1"/>
    </row>
    <row r="53" spans="1:7" ht="12.5" x14ac:dyDescent="0.2">
      <c r="A53" s="1">
        <v>52</v>
      </c>
      <c r="B53" s="1" t="s">
        <v>342</v>
      </c>
      <c r="C53" s="15" t="s">
        <v>63</v>
      </c>
      <c r="D53" s="1"/>
      <c r="E53" s="1"/>
      <c r="F53" s="1"/>
      <c r="G53" s="1"/>
    </row>
    <row r="54" spans="1:7" ht="12.5" x14ac:dyDescent="0.2">
      <c r="A54" s="1">
        <v>53</v>
      </c>
      <c r="B54" s="1" t="s">
        <v>343</v>
      </c>
      <c r="C54" s="15" t="s">
        <v>64</v>
      </c>
      <c r="D54" s="1"/>
      <c r="E54" s="1"/>
      <c r="F54" s="1"/>
      <c r="G54" s="1"/>
    </row>
    <row r="55" spans="1:7" ht="12.5" x14ac:dyDescent="0.2">
      <c r="A55" s="1">
        <v>54</v>
      </c>
      <c r="B55" s="1" t="s">
        <v>344</v>
      </c>
      <c r="C55" s="15" t="s">
        <v>65</v>
      </c>
      <c r="D55" s="1"/>
      <c r="E55" s="1"/>
      <c r="F55" s="1"/>
      <c r="G55" s="1"/>
    </row>
    <row r="56" spans="1:7" ht="12.5" x14ac:dyDescent="0.2">
      <c r="A56" s="1">
        <v>55</v>
      </c>
      <c r="B56" s="1" t="s">
        <v>345</v>
      </c>
      <c r="C56" s="15" t="s">
        <v>66</v>
      </c>
      <c r="D56" s="1"/>
      <c r="E56" s="1"/>
      <c r="F56" s="1"/>
      <c r="G56" s="1"/>
    </row>
    <row r="57" spans="1:7" ht="12.5" x14ac:dyDescent="0.2">
      <c r="A57" s="1">
        <v>56</v>
      </c>
      <c r="B57" s="1" t="s">
        <v>346</v>
      </c>
      <c r="C57" s="15" t="s">
        <v>67</v>
      </c>
      <c r="D57" s="1"/>
      <c r="E57" s="1"/>
      <c r="F57" s="1"/>
      <c r="G57" s="1"/>
    </row>
    <row r="58" spans="1:7" ht="12.5" x14ac:dyDescent="0.2">
      <c r="A58" s="1">
        <v>57</v>
      </c>
      <c r="B58" s="1" t="s">
        <v>347</v>
      </c>
      <c r="C58" s="15" t="s">
        <v>68</v>
      </c>
      <c r="D58" s="1"/>
      <c r="E58" s="1"/>
      <c r="F58" s="1"/>
      <c r="G58" s="1"/>
    </row>
    <row r="59" spans="1:7" ht="12.5" x14ac:dyDescent="0.2">
      <c r="A59" s="1">
        <v>58</v>
      </c>
      <c r="B59" s="1" t="s">
        <v>348</v>
      </c>
      <c r="C59" s="15" t="s">
        <v>69</v>
      </c>
      <c r="D59" s="1"/>
      <c r="E59" s="1"/>
      <c r="F59" s="1"/>
      <c r="G59" s="1"/>
    </row>
    <row r="60" spans="1:7" ht="12.5" x14ac:dyDescent="0.2">
      <c r="A60" s="1">
        <v>59</v>
      </c>
      <c r="B60" s="1" t="s">
        <v>349</v>
      </c>
      <c r="C60" s="2" t="s">
        <v>70</v>
      </c>
      <c r="D60" s="1"/>
      <c r="E60" s="1"/>
      <c r="F60" s="1"/>
      <c r="G60" s="1"/>
    </row>
    <row r="61" spans="1:7" ht="12.5" x14ac:dyDescent="0.2">
      <c r="A61" s="1">
        <v>60</v>
      </c>
      <c r="B61" s="4" t="s">
        <v>350</v>
      </c>
      <c r="C61" s="14" t="s">
        <v>71</v>
      </c>
      <c r="D61" s="4"/>
      <c r="E61" s="4"/>
      <c r="F61" s="4"/>
      <c r="G61" s="1"/>
    </row>
    <row r="62" spans="1:7" ht="12.5" x14ac:dyDescent="0.2">
      <c r="A62" s="1">
        <v>61</v>
      </c>
      <c r="B62" s="4" t="s">
        <v>351</v>
      </c>
      <c r="C62" s="14" t="s">
        <v>72</v>
      </c>
      <c r="D62" s="4"/>
      <c r="E62" s="4"/>
      <c r="F62" s="1"/>
      <c r="G62" s="1"/>
    </row>
    <row r="63" spans="1:7" ht="12.5" x14ac:dyDescent="0.2">
      <c r="A63" s="1">
        <v>62</v>
      </c>
      <c r="B63" s="4" t="s">
        <v>352</v>
      </c>
      <c r="C63" s="14" t="s">
        <v>73</v>
      </c>
      <c r="D63" s="4"/>
      <c r="E63" s="1"/>
      <c r="F63" s="1"/>
      <c r="G63" s="1"/>
    </row>
    <row r="64" spans="1:7" ht="12.5" x14ac:dyDescent="0.2">
      <c r="A64" s="1">
        <v>63</v>
      </c>
      <c r="B64" s="4" t="s">
        <v>353</v>
      </c>
      <c r="C64" s="14" t="s">
        <v>74</v>
      </c>
      <c r="D64" s="4"/>
      <c r="E64" s="1"/>
      <c r="F64" s="1"/>
      <c r="G64" s="1"/>
    </row>
    <row r="65" spans="1:7" ht="12.5" x14ac:dyDescent="0.2">
      <c r="A65" s="1">
        <v>64</v>
      </c>
      <c r="B65" s="4" t="s">
        <v>354</v>
      </c>
      <c r="C65" s="16" t="s">
        <v>75</v>
      </c>
      <c r="D65" s="4"/>
      <c r="E65" s="1"/>
      <c r="F65" s="1"/>
      <c r="G65" s="1"/>
    </row>
    <row r="66" spans="1:7" ht="12.5" x14ac:dyDescent="0.2">
      <c r="A66" s="1">
        <v>65</v>
      </c>
      <c r="B66" s="4" t="s">
        <v>355</v>
      </c>
      <c r="C66" s="16" t="s">
        <v>76</v>
      </c>
      <c r="D66" s="4"/>
      <c r="E66" s="1"/>
      <c r="F66" s="1"/>
      <c r="G66" s="1"/>
    </row>
    <row r="67" spans="1:7" ht="12.5" x14ac:dyDescent="0.2">
      <c r="A67" s="1">
        <v>66</v>
      </c>
      <c r="B67" s="4" t="s">
        <v>356</v>
      </c>
      <c r="C67" s="16" t="s">
        <v>77</v>
      </c>
      <c r="D67" s="4"/>
      <c r="E67" s="1"/>
      <c r="F67" s="1"/>
      <c r="G67" s="1"/>
    </row>
    <row r="68" spans="1:7" ht="12.5" x14ac:dyDescent="0.2">
      <c r="A68" s="1">
        <v>67</v>
      </c>
      <c r="B68" s="4" t="s">
        <v>357</v>
      </c>
      <c r="C68" s="16" t="s">
        <v>78</v>
      </c>
      <c r="D68" s="4"/>
      <c r="E68" s="1"/>
      <c r="F68" s="1"/>
      <c r="G68" s="1"/>
    </row>
    <row r="69" spans="1:7" ht="12.5" x14ac:dyDescent="0.2">
      <c r="A69" s="1">
        <v>68</v>
      </c>
      <c r="B69" s="4" t="s">
        <v>358</v>
      </c>
      <c r="C69" s="16" t="s">
        <v>79</v>
      </c>
      <c r="D69" s="4"/>
      <c r="E69" s="1"/>
      <c r="F69" s="1"/>
      <c r="G69" s="1"/>
    </row>
    <row r="70" spans="1:7" ht="12.5" x14ac:dyDescent="0.2">
      <c r="A70" s="1">
        <v>69</v>
      </c>
      <c r="B70" s="4" t="s">
        <v>310</v>
      </c>
      <c r="C70" s="14" t="s">
        <v>80</v>
      </c>
      <c r="D70" s="4"/>
      <c r="E70" s="1"/>
      <c r="F70" s="1"/>
      <c r="G70" s="1"/>
    </row>
    <row r="71" spans="1:7" ht="12.5" x14ac:dyDescent="0.2">
      <c r="A71" s="1">
        <v>70</v>
      </c>
      <c r="B71" s="4" t="s">
        <v>359</v>
      </c>
      <c r="C71" s="16" t="s">
        <v>81</v>
      </c>
      <c r="D71" s="4"/>
      <c r="E71" s="1"/>
      <c r="F71" s="1"/>
      <c r="G71" s="1"/>
    </row>
    <row r="72" spans="1:7" ht="12.5" x14ac:dyDescent="0.2">
      <c r="A72" s="1">
        <v>71</v>
      </c>
      <c r="B72" s="4" t="s">
        <v>360</v>
      </c>
      <c r="C72" s="14" t="s">
        <v>82</v>
      </c>
      <c r="D72" s="4"/>
      <c r="E72" s="1"/>
      <c r="F72" s="1"/>
      <c r="G72" s="1"/>
    </row>
    <row r="73" spans="1:7" ht="12.5" x14ac:dyDescent="0.2">
      <c r="A73" s="1">
        <v>72</v>
      </c>
      <c r="B73" s="4" t="s">
        <v>361</v>
      </c>
      <c r="C73" s="14" t="s">
        <v>83</v>
      </c>
      <c r="D73" s="4"/>
      <c r="E73" s="4"/>
      <c r="F73" s="1"/>
      <c r="G73" s="1"/>
    </row>
    <row r="74" spans="1:7" ht="12.5" x14ac:dyDescent="0.2">
      <c r="A74" s="1">
        <v>73</v>
      </c>
      <c r="B74" s="14" t="s">
        <v>362</v>
      </c>
      <c r="C74" s="16" t="s">
        <v>84</v>
      </c>
      <c r="D74" s="4"/>
      <c r="E74" s="4"/>
      <c r="F74" s="1"/>
      <c r="G74" s="1"/>
    </row>
    <row r="75" spans="1:7" ht="12.5" x14ac:dyDescent="0.2">
      <c r="A75" s="1">
        <v>74</v>
      </c>
      <c r="B75" s="4" t="s">
        <v>363</v>
      </c>
      <c r="C75" s="14" t="s">
        <v>85</v>
      </c>
      <c r="D75" s="1"/>
      <c r="E75" s="1"/>
      <c r="F75" s="1"/>
      <c r="G75" s="1"/>
    </row>
    <row r="76" spans="1:7" ht="12.5" x14ac:dyDescent="0.2">
      <c r="A76" s="1">
        <v>75</v>
      </c>
      <c r="B76" s="4" t="s">
        <v>364</v>
      </c>
      <c r="C76" s="14" t="s">
        <v>86</v>
      </c>
      <c r="D76" s="1"/>
      <c r="E76" s="1"/>
      <c r="F76" s="1"/>
      <c r="G76" s="1"/>
    </row>
    <row r="77" spans="1:7" ht="12.5" x14ac:dyDescent="0.2">
      <c r="A77" s="1">
        <v>76</v>
      </c>
      <c r="B77" s="4" t="s">
        <v>365</v>
      </c>
      <c r="C77" s="16" t="s">
        <v>87</v>
      </c>
      <c r="D77" s="1"/>
      <c r="E77" s="1"/>
      <c r="F77" s="1"/>
      <c r="G77" s="1"/>
    </row>
    <row r="78" spans="1:7" ht="12.5" x14ac:dyDescent="0.2">
      <c r="A78" s="1">
        <v>77</v>
      </c>
      <c r="B78" s="4" t="s">
        <v>366</v>
      </c>
      <c r="C78" s="14" t="s">
        <v>88</v>
      </c>
      <c r="D78" s="1"/>
      <c r="E78" s="1"/>
      <c r="F78" s="1"/>
      <c r="G78" s="1"/>
    </row>
    <row r="79" spans="1:7" ht="12.5" x14ac:dyDescent="0.2">
      <c r="A79" s="1">
        <v>78</v>
      </c>
      <c r="B79" s="4" t="s">
        <v>367</v>
      </c>
      <c r="C79" s="14" t="s">
        <v>86</v>
      </c>
      <c r="D79" s="1"/>
      <c r="E79" s="1"/>
      <c r="F79" s="1"/>
      <c r="G79" s="1"/>
    </row>
    <row r="80" spans="1:7" ht="12.5" x14ac:dyDescent="0.2">
      <c r="A80" s="1">
        <v>79</v>
      </c>
      <c r="B80" s="4" t="s">
        <v>368</v>
      </c>
      <c r="C80" s="16" t="s">
        <v>89</v>
      </c>
      <c r="D80" s="1"/>
      <c r="E80" s="1"/>
      <c r="F80" s="1"/>
      <c r="G80" s="1"/>
    </row>
    <row r="81" spans="1:7" ht="12.5" x14ac:dyDescent="0.2">
      <c r="A81" s="1">
        <v>80</v>
      </c>
      <c r="B81" s="4" t="s">
        <v>369</v>
      </c>
      <c r="C81" s="14" t="s">
        <v>90</v>
      </c>
      <c r="D81" s="1"/>
      <c r="E81" s="1"/>
      <c r="F81" s="1"/>
      <c r="G81" s="1"/>
    </row>
    <row r="82" spans="1:7" ht="12.5" x14ac:dyDescent="0.2">
      <c r="A82" s="1">
        <v>81</v>
      </c>
      <c r="B82" s="4" t="s">
        <v>370</v>
      </c>
      <c r="C82" s="14" t="s">
        <v>86</v>
      </c>
      <c r="D82" s="1"/>
      <c r="E82" s="1"/>
      <c r="F82" s="1"/>
      <c r="G82" s="1"/>
    </row>
    <row r="83" spans="1:7" ht="12.5" x14ac:dyDescent="0.2">
      <c r="A83" s="1">
        <v>82</v>
      </c>
      <c r="B83" s="4" t="s">
        <v>371</v>
      </c>
      <c r="C83" s="16" t="s">
        <v>91</v>
      </c>
      <c r="D83" s="1"/>
      <c r="E83" s="1"/>
      <c r="F83" s="1"/>
      <c r="G83" s="1"/>
    </row>
    <row r="84" spans="1:7" ht="12.5" x14ac:dyDescent="0.2">
      <c r="A84" s="1">
        <v>83</v>
      </c>
      <c r="B84" s="4" t="s">
        <v>372</v>
      </c>
      <c r="C84" s="14" t="s">
        <v>92</v>
      </c>
      <c r="D84" s="1"/>
      <c r="E84" s="1"/>
      <c r="F84" s="1"/>
      <c r="G84" s="1"/>
    </row>
    <row r="85" spans="1:7" ht="12.5" x14ac:dyDescent="0.2">
      <c r="A85" s="1">
        <v>84</v>
      </c>
      <c r="B85" s="4" t="s">
        <v>373</v>
      </c>
      <c r="C85" s="14" t="s">
        <v>93</v>
      </c>
      <c r="D85" s="1"/>
      <c r="E85" s="1"/>
      <c r="F85" s="1"/>
      <c r="G85" s="1"/>
    </row>
    <row r="86" spans="1:7" ht="12.5" x14ac:dyDescent="0.2">
      <c r="A86" s="1">
        <v>85</v>
      </c>
      <c r="B86" s="4" t="s">
        <v>364</v>
      </c>
      <c r="C86" s="14" t="s">
        <v>86</v>
      </c>
      <c r="D86" s="1"/>
      <c r="E86" s="1"/>
      <c r="F86" s="1"/>
      <c r="G86" s="1"/>
    </row>
    <row r="87" spans="1:7" ht="12.5" x14ac:dyDescent="0.2">
      <c r="A87" s="1">
        <v>86</v>
      </c>
      <c r="B87" s="4" t="s">
        <v>374</v>
      </c>
      <c r="C87" s="16" t="s">
        <v>94</v>
      </c>
      <c r="D87" s="1"/>
      <c r="E87" s="1"/>
      <c r="F87" s="1"/>
      <c r="G87" s="1"/>
    </row>
    <row r="88" spans="1:7" ht="12.5" x14ac:dyDescent="0.2">
      <c r="A88" s="1">
        <v>87</v>
      </c>
      <c r="B88" s="4" t="s">
        <v>375</v>
      </c>
      <c r="C88" s="14" t="s">
        <v>95</v>
      </c>
      <c r="D88" s="1"/>
      <c r="E88" s="1"/>
      <c r="F88" s="1"/>
      <c r="G88" s="1"/>
    </row>
    <row r="89" spans="1:7" ht="12.5" x14ac:dyDescent="0.2">
      <c r="A89" s="1">
        <v>88</v>
      </c>
      <c r="B89" s="4" t="s">
        <v>376</v>
      </c>
      <c r="C89" s="14" t="s">
        <v>96</v>
      </c>
      <c r="D89" s="1"/>
      <c r="E89" s="1"/>
      <c r="F89" s="1"/>
      <c r="G89" s="1"/>
    </row>
    <row r="90" spans="1:7" ht="12.5" x14ac:dyDescent="0.2">
      <c r="A90" s="1">
        <v>89</v>
      </c>
      <c r="B90" s="4" t="s">
        <v>377</v>
      </c>
      <c r="C90" s="14" t="s">
        <v>97</v>
      </c>
      <c r="D90" s="1"/>
      <c r="E90" s="1"/>
      <c r="F90" s="1"/>
      <c r="G90" s="1"/>
    </row>
    <row r="91" spans="1:7" ht="12.5" x14ac:dyDescent="0.2">
      <c r="A91" s="1">
        <v>90</v>
      </c>
      <c r="B91" s="4" t="s">
        <v>378</v>
      </c>
      <c r="C91" s="14" t="s">
        <v>98</v>
      </c>
      <c r="D91" s="1"/>
      <c r="E91" s="1"/>
      <c r="F91" s="1"/>
      <c r="G91" s="1"/>
    </row>
    <row r="92" spans="1:7" ht="12.5" x14ac:dyDescent="0.2">
      <c r="A92" s="1">
        <v>91</v>
      </c>
      <c r="B92" s="4" t="s">
        <v>379</v>
      </c>
      <c r="C92" s="16" t="s">
        <v>99</v>
      </c>
      <c r="D92" s="1"/>
      <c r="E92" s="1"/>
      <c r="F92" s="1"/>
      <c r="G92" s="1"/>
    </row>
    <row r="93" spans="1:7" ht="12.5" x14ac:dyDescent="0.2">
      <c r="A93" s="1">
        <v>92</v>
      </c>
      <c r="B93" s="4" t="s">
        <v>310</v>
      </c>
      <c r="C93" s="14" t="s">
        <v>100</v>
      </c>
      <c r="D93" s="1"/>
      <c r="E93" s="1"/>
      <c r="F93" s="1"/>
      <c r="G93" s="1"/>
    </row>
    <row r="94" spans="1:7" ht="12.5" x14ac:dyDescent="0.2">
      <c r="A94" s="1">
        <v>93</v>
      </c>
      <c r="B94" s="4" t="s">
        <v>380</v>
      </c>
      <c r="C94" s="14" t="s">
        <v>101</v>
      </c>
      <c r="D94" s="1"/>
      <c r="E94" s="1"/>
      <c r="F94" s="1"/>
      <c r="G94" s="1"/>
    </row>
    <row r="95" spans="1:7" ht="12.5" x14ac:dyDescent="0.2">
      <c r="A95" s="1">
        <v>94</v>
      </c>
      <c r="B95" s="4" t="s">
        <v>381</v>
      </c>
      <c r="C95" s="14" t="s">
        <v>102</v>
      </c>
      <c r="D95" s="4"/>
      <c r="E95" s="1"/>
      <c r="F95" s="1"/>
      <c r="G95" s="1"/>
    </row>
    <row r="96" spans="1:7" ht="12.5" x14ac:dyDescent="0.2">
      <c r="A96" s="1">
        <v>95</v>
      </c>
      <c r="B96" s="4" t="s">
        <v>382</v>
      </c>
      <c r="C96" s="14" t="s">
        <v>103</v>
      </c>
      <c r="D96" s="4"/>
      <c r="E96" s="1"/>
      <c r="F96" s="1"/>
      <c r="G96" s="1"/>
    </row>
    <row r="97" spans="1:7" ht="12.5" x14ac:dyDescent="0.2">
      <c r="A97" s="1">
        <v>96</v>
      </c>
      <c r="B97" s="4" t="s">
        <v>383</v>
      </c>
      <c r="C97" s="14" t="s">
        <v>104</v>
      </c>
      <c r="D97" s="4"/>
      <c r="E97" s="1"/>
      <c r="F97" s="1"/>
      <c r="G97" s="1"/>
    </row>
    <row r="98" spans="1:7" ht="12.5" x14ac:dyDescent="0.2">
      <c r="A98" s="1">
        <v>97</v>
      </c>
      <c r="B98" s="4" t="s">
        <v>384</v>
      </c>
      <c r="C98" s="15" t="s">
        <v>105</v>
      </c>
      <c r="D98" s="4"/>
      <c r="E98" s="4"/>
      <c r="F98" s="1"/>
      <c r="G98" s="1"/>
    </row>
    <row r="99" spans="1:7" ht="12.5" x14ac:dyDescent="0.2">
      <c r="A99" s="1">
        <v>98</v>
      </c>
      <c r="B99" s="4" t="s">
        <v>310</v>
      </c>
      <c r="C99" s="15" t="s">
        <v>100</v>
      </c>
      <c r="D99" s="4"/>
      <c r="E99" s="4"/>
      <c r="F99" s="1"/>
      <c r="G99" s="1"/>
    </row>
    <row r="100" spans="1:7" ht="12.5" x14ac:dyDescent="0.2">
      <c r="A100" s="1">
        <v>99</v>
      </c>
      <c r="B100" s="4" t="s">
        <v>359</v>
      </c>
      <c r="C100" s="15" t="s">
        <v>81</v>
      </c>
      <c r="D100" s="4"/>
      <c r="E100" s="4"/>
      <c r="F100" s="1"/>
      <c r="G100" s="1"/>
    </row>
    <row r="101" spans="1:7" ht="12.5" x14ac:dyDescent="0.2">
      <c r="A101" s="1">
        <v>100</v>
      </c>
      <c r="B101" s="4" t="s">
        <v>385</v>
      </c>
      <c r="C101" s="15" t="s">
        <v>106</v>
      </c>
      <c r="D101" s="4"/>
      <c r="E101" s="4"/>
      <c r="F101" s="1"/>
      <c r="G101" s="1"/>
    </row>
    <row r="102" spans="1:7" ht="12.5" x14ac:dyDescent="0.2">
      <c r="A102" s="1">
        <v>101</v>
      </c>
      <c r="B102" s="4" t="s">
        <v>386</v>
      </c>
      <c r="C102" s="14" t="s">
        <v>107</v>
      </c>
      <c r="D102" s="1"/>
      <c r="E102" s="1"/>
      <c r="F102" s="1"/>
      <c r="G102" s="1"/>
    </row>
    <row r="103" spans="1:7" ht="12.5" x14ac:dyDescent="0.2">
      <c r="A103" s="1">
        <v>102</v>
      </c>
      <c r="B103" s="4" t="s">
        <v>387</v>
      </c>
      <c r="C103" s="14" t="s">
        <v>108</v>
      </c>
      <c r="D103" s="1"/>
      <c r="E103" s="1"/>
      <c r="F103" s="1"/>
      <c r="G103" s="1"/>
    </row>
    <row r="104" spans="1:7" ht="12.5" x14ac:dyDescent="0.2">
      <c r="A104" s="1">
        <v>103</v>
      </c>
      <c r="B104" s="4" t="s">
        <v>388</v>
      </c>
      <c r="C104" s="14" t="s">
        <v>109</v>
      </c>
      <c r="D104" s="4"/>
      <c r="E104" s="4"/>
      <c r="F104" s="4"/>
      <c r="G104" s="1"/>
    </row>
    <row r="105" spans="1:7" ht="12.5" x14ac:dyDescent="0.2">
      <c r="A105" s="1">
        <v>104</v>
      </c>
      <c r="B105" s="4" t="s">
        <v>389</v>
      </c>
      <c r="C105" s="14" t="s">
        <v>110</v>
      </c>
      <c r="D105" s="4"/>
      <c r="E105" s="4"/>
      <c r="F105" s="1"/>
      <c r="G105" s="1"/>
    </row>
    <row r="106" spans="1:7" ht="12.5" x14ac:dyDescent="0.2">
      <c r="A106" s="1">
        <v>105</v>
      </c>
      <c r="B106" s="4" t="s">
        <v>390</v>
      </c>
      <c r="C106" s="14" t="s">
        <v>111</v>
      </c>
      <c r="D106" s="4"/>
      <c r="E106" s="1"/>
      <c r="F106" s="1"/>
      <c r="G106" s="1"/>
    </row>
    <row r="107" spans="1:7" ht="12.5" x14ac:dyDescent="0.2">
      <c r="A107" s="1">
        <v>106</v>
      </c>
      <c r="B107" s="4" t="s">
        <v>391</v>
      </c>
      <c r="C107" s="14" t="s">
        <v>112</v>
      </c>
      <c r="D107" s="4"/>
      <c r="E107" s="1"/>
      <c r="F107" s="1"/>
      <c r="G107" s="1"/>
    </row>
    <row r="108" spans="1:7" ht="12.5" x14ac:dyDescent="0.2">
      <c r="A108" s="1">
        <v>107</v>
      </c>
      <c r="B108" s="4" t="s">
        <v>392</v>
      </c>
      <c r="C108" s="16" t="s">
        <v>113</v>
      </c>
      <c r="D108" s="4"/>
      <c r="E108" s="1"/>
      <c r="F108" s="1"/>
      <c r="G108" s="1"/>
    </row>
    <row r="109" spans="1:7" ht="12.5" x14ac:dyDescent="0.2">
      <c r="A109" s="1">
        <v>108</v>
      </c>
      <c r="B109" s="4" t="s">
        <v>393</v>
      </c>
      <c r="C109" s="16" t="s">
        <v>114</v>
      </c>
      <c r="D109" s="4"/>
      <c r="E109" s="1"/>
      <c r="F109" s="1"/>
      <c r="G109" s="1"/>
    </row>
    <row r="110" spans="1:7" ht="12.5" x14ac:dyDescent="0.2">
      <c r="A110" s="1">
        <v>109</v>
      </c>
      <c r="B110" s="4" t="s">
        <v>394</v>
      </c>
      <c r="C110" s="14" t="s">
        <v>115</v>
      </c>
      <c r="D110" s="4"/>
      <c r="E110" s="1"/>
      <c r="F110" s="1"/>
      <c r="G110" s="1"/>
    </row>
    <row r="111" spans="1:7" ht="12.5" x14ac:dyDescent="0.2">
      <c r="A111" s="1">
        <v>110</v>
      </c>
      <c r="B111" s="4" t="s">
        <v>395</v>
      </c>
      <c r="C111" s="14" t="s">
        <v>116</v>
      </c>
      <c r="D111" s="4"/>
      <c r="E111" s="1"/>
      <c r="F111" s="1"/>
      <c r="G111" s="1"/>
    </row>
    <row r="112" spans="1:7" ht="12.5" x14ac:dyDescent="0.2">
      <c r="A112" s="1">
        <v>111</v>
      </c>
      <c r="B112" s="4" t="s">
        <v>396</v>
      </c>
      <c r="C112" s="16" t="s">
        <v>117</v>
      </c>
      <c r="D112" s="4"/>
      <c r="E112" s="1"/>
      <c r="F112" s="1"/>
      <c r="G112" s="1"/>
    </row>
    <row r="113" spans="1:7" ht="12.5" x14ac:dyDescent="0.2">
      <c r="A113" s="1">
        <v>112</v>
      </c>
      <c r="B113" s="4" t="s">
        <v>397</v>
      </c>
      <c r="C113" s="16" t="s">
        <v>118</v>
      </c>
      <c r="D113" s="4"/>
      <c r="E113" s="1"/>
      <c r="F113" s="1"/>
      <c r="G113" s="1"/>
    </row>
    <row r="114" spans="1:7" ht="12.5" x14ac:dyDescent="0.2">
      <c r="A114" s="1">
        <v>113</v>
      </c>
      <c r="B114" s="4" t="s">
        <v>398</v>
      </c>
      <c r="C114" s="14" t="s">
        <v>34</v>
      </c>
      <c r="D114" s="4"/>
      <c r="E114" s="1"/>
      <c r="F114" s="1"/>
      <c r="G114" s="1"/>
    </row>
    <row r="115" spans="1:7" ht="12.5" x14ac:dyDescent="0.2">
      <c r="A115" s="1">
        <v>114</v>
      </c>
      <c r="B115" s="4" t="s">
        <v>399</v>
      </c>
      <c r="C115" s="14" t="s">
        <v>119</v>
      </c>
      <c r="D115" s="4"/>
      <c r="E115" s="1"/>
      <c r="F115" s="1"/>
      <c r="G115" s="1"/>
    </row>
    <row r="116" spans="1:7" ht="12.5" x14ac:dyDescent="0.2">
      <c r="A116" s="1">
        <v>115</v>
      </c>
      <c r="B116" s="4" t="s">
        <v>400</v>
      </c>
      <c r="C116" s="16" t="s">
        <v>120</v>
      </c>
      <c r="D116" s="4"/>
      <c r="E116" s="1"/>
      <c r="F116" s="1"/>
      <c r="G116" s="1"/>
    </row>
    <row r="117" spans="1:7" ht="12.5" x14ac:dyDescent="0.2">
      <c r="A117" s="1">
        <v>116</v>
      </c>
      <c r="B117" s="4" t="s">
        <v>401</v>
      </c>
      <c r="C117" s="16" t="s">
        <v>121</v>
      </c>
      <c r="D117" s="4"/>
      <c r="E117" s="1"/>
      <c r="F117" s="1"/>
      <c r="G117" s="1"/>
    </row>
    <row r="118" spans="1:7" ht="12.5" x14ac:dyDescent="0.2">
      <c r="A118" s="1">
        <v>117</v>
      </c>
      <c r="B118" s="4" t="s">
        <v>402</v>
      </c>
      <c r="C118" s="14" t="s">
        <v>122</v>
      </c>
      <c r="D118" s="4"/>
      <c r="E118" s="1"/>
      <c r="F118" s="1"/>
      <c r="G118" s="1"/>
    </row>
    <row r="119" spans="1:7" ht="12.5" x14ac:dyDescent="0.2">
      <c r="A119" s="1">
        <v>118</v>
      </c>
      <c r="B119" s="4" t="s">
        <v>403</v>
      </c>
      <c r="C119" s="14" t="s">
        <v>123</v>
      </c>
      <c r="D119" s="4"/>
      <c r="E119" s="4"/>
      <c r="F119" s="1"/>
      <c r="G119" s="1"/>
    </row>
    <row r="120" spans="1:7" ht="12.5" x14ac:dyDescent="0.2">
      <c r="A120" s="1">
        <v>119</v>
      </c>
      <c r="B120" s="4" t="s">
        <v>404</v>
      </c>
      <c r="C120" s="15" t="s">
        <v>124</v>
      </c>
      <c r="D120" s="4"/>
      <c r="E120" s="4"/>
      <c r="F120" s="4"/>
      <c r="G120" s="1"/>
    </row>
    <row r="121" spans="1:7" ht="12.5" x14ac:dyDescent="0.2">
      <c r="A121" s="1">
        <v>120</v>
      </c>
      <c r="B121" s="4" t="s">
        <v>405</v>
      </c>
      <c r="C121" s="15" t="s">
        <v>125</v>
      </c>
      <c r="D121" s="4"/>
      <c r="E121" s="4"/>
      <c r="F121" s="4"/>
      <c r="G121" s="1"/>
    </row>
    <row r="122" spans="1:7" ht="12.5" x14ac:dyDescent="0.2">
      <c r="A122" s="1">
        <v>121</v>
      </c>
      <c r="B122" s="4" t="s">
        <v>406</v>
      </c>
      <c r="C122" s="15" t="s">
        <v>126</v>
      </c>
      <c r="D122" s="4"/>
      <c r="E122" s="4"/>
      <c r="F122" s="4"/>
      <c r="G122" s="1"/>
    </row>
    <row r="123" spans="1:7" ht="12.5" x14ac:dyDescent="0.2">
      <c r="A123" s="1">
        <v>122</v>
      </c>
      <c r="B123" s="4" t="s">
        <v>407</v>
      </c>
      <c r="C123" s="15" t="s">
        <v>114</v>
      </c>
      <c r="D123" s="4"/>
      <c r="E123" s="4"/>
      <c r="F123" s="4"/>
      <c r="G123" s="1"/>
    </row>
    <row r="124" spans="1:7" ht="12.5" x14ac:dyDescent="0.2">
      <c r="A124" s="1">
        <v>123</v>
      </c>
      <c r="B124" s="4" t="s">
        <v>408</v>
      </c>
      <c r="C124" s="16" t="s">
        <v>127</v>
      </c>
      <c r="D124" s="4"/>
      <c r="E124" s="4"/>
      <c r="F124" s="4"/>
      <c r="G124" s="1"/>
    </row>
    <row r="125" spans="1:7" ht="12.5" x14ac:dyDescent="0.2">
      <c r="A125" s="1">
        <v>124</v>
      </c>
      <c r="B125" s="4" t="s">
        <v>409</v>
      </c>
      <c r="C125" s="15" t="s">
        <v>128</v>
      </c>
      <c r="D125" s="4"/>
      <c r="E125" s="4"/>
      <c r="F125" s="4"/>
      <c r="G125" s="1"/>
    </row>
    <row r="126" spans="1:7" ht="12.5" x14ac:dyDescent="0.2">
      <c r="A126" s="1">
        <v>125</v>
      </c>
      <c r="B126" s="4" t="s">
        <v>410</v>
      </c>
      <c r="C126" s="16" t="s">
        <v>120</v>
      </c>
      <c r="D126" s="4"/>
      <c r="E126" s="4"/>
      <c r="F126" s="4"/>
      <c r="G126" s="1"/>
    </row>
    <row r="127" spans="1:7" ht="12.5" x14ac:dyDescent="0.2">
      <c r="A127" s="1">
        <v>126</v>
      </c>
      <c r="B127" s="4" t="s">
        <v>411</v>
      </c>
      <c r="C127" s="16" t="s">
        <v>129</v>
      </c>
      <c r="D127" s="4"/>
      <c r="E127" s="4"/>
      <c r="F127" s="4"/>
      <c r="G127" s="1"/>
    </row>
    <row r="128" spans="1:7" ht="12.5" x14ac:dyDescent="0.2">
      <c r="A128" s="1">
        <v>127</v>
      </c>
      <c r="B128" s="4" t="s">
        <v>412</v>
      </c>
      <c r="C128" s="15" t="s">
        <v>130</v>
      </c>
      <c r="D128" s="4"/>
      <c r="E128" s="4"/>
      <c r="F128" s="4"/>
      <c r="G128" s="1"/>
    </row>
    <row r="129" spans="1:7" ht="12.5" x14ac:dyDescent="0.2">
      <c r="A129" s="1">
        <v>128</v>
      </c>
      <c r="B129" s="4" t="s">
        <v>413</v>
      </c>
      <c r="C129" s="16" t="s">
        <v>131</v>
      </c>
      <c r="D129" s="4"/>
      <c r="E129" s="4"/>
      <c r="F129" s="4"/>
      <c r="G129" s="1"/>
    </row>
    <row r="130" spans="1:7" ht="12.5" x14ac:dyDescent="0.2">
      <c r="A130" s="1">
        <v>129</v>
      </c>
      <c r="B130" s="4" t="s">
        <v>414</v>
      </c>
      <c r="C130" s="14" t="s">
        <v>132</v>
      </c>
      <c r="D130" s="4"/>
      <c r="E130" s="4"/>
      <c r="F130" s="4"/>
      <c r="G130" s="1"/>
    </row>
    <row r="131" spans="1:7" ht="12.5" x14ac:dyDescent="0.2">
      <c r="A131" s="1">
        <v>130</v>
      </c>
      <c r="B131" s="4" t="s">
        <v>415</v>
      </c>
      <c r="C131" s="14" t="s">
        <v>133</v>
      </c>
      <c r="D131" s="1"/>
      <c r="E131" s="1"/>
      <c r="F131" s="1"/>
      <c r="G131" s="1"/>
    </row>
    <row r="132" spans="1:7" ht="12.5" x14ac:dyDescent="0.2">
      <c r="A132" s="1">
        <v>131</v>
      </c>
      <c r="B132" s="4" t="s">
        <v>416</v>
      </c>
      <c r="C132" s="16" t="s">
        <v>134</v>
      </c>
      <c r="D132" s="1"/>
      <c r="E132" s="1"/>
      <c r="F132" s="1"/>
      <c r="G132" s="1"/>
    </row>
    <row r="133" spans="1:7" ht="12.5" x14ac:dyDescent="0.2">
      <c r="A133" s="1">
        <v>132</v>
      </c>
      <c r="B133" s="4" t="s">
        <v>417</v>
      </c>
      <c r="C133" s="14" t="s">
        <v>135</v>
      </c>
      <c r="D133" s="1"/>
      <c r="E133" s="1"/>
      <c r="F133" s="1"/>
      <c r="G133" s="1"/>
    </row>
    <row r="134" spans="1:7" ht="12.5" x14ac:dyDescent="0.2">
      <c r="A134" s="1">
        <v>133</v>
      </c>
      <c r="B134" s="4" t="s">
        <v>418</v>
      </c>
      <c r="C134" s="14" t="s">
        <v>136</v>
      </c>
      <c r="D134" s="1"/>
      <c r="E134" s="1"/>
      <c r="F134" s="1"/>
      <c r="G134" s="1"/>
    </row>
    <row r="135" spans="1:7" ht="12.5" x14ac:dyDescent="0.2">
      <c r="A135" s="1">
        <v>134</v>
      </c>
      <c r="B135" s="4" t="s">
        <v>419</v>
      </c>
      <c r="C135" s="16" t="s">
        <v>137</v>
      </c>
      <c r="D135" s="1"/>
      <c r="E135" s="1"/>
      <c r="F135" s="1"/>
      <c r="G135" s="1"/>
    </row>
    <row r="136" spans="1:7" ht="12.5" x14ac:dyDescent="0.2">
      <c r="A136" s="1">
        <v>135</v>
      </c>
      <c r="B136" s="4" t="s">
        <v>420</v>
      </c>
      <c r="C136" s="14" t="s">
        <v>138</v>
      </c>
      <c r="D136" s="1"/>
      <c r="E136" s="1"/>
      <c r="F136" s="1"/>
      <c r="G136" s="1"/>
    </row>
    <row r="137" spans="1:7" ht="12.5" x14ac:dyDescent="0.2">
      <c r="A137" s="1">
        <v>136</v>
      </c>
      <c r="B137" s="4" t="s">
        <v>421</v>
      </c>
      <c r="C137" s="14" t="s">
        <v>139</v>
      </c>
      <c r="D137" s="4"/>
      <c r="E137" s="4"/>
      <c r="F137" s="1"/>
      <c r="G137" s="1"/>
    </row>
    <row r="138" spans="1:7" ht="12.5" x14ac:dyDescent="0.2">
      <c r="A138" s="1">
        <v>137</v>
      </c>
      <c r="B138" s="4" t="s">
        <v>422</v>
      </c>
      <c r="C138" s="16" t="s">
        <v>140</v>
      </c>
      <c r="D138" s="4"/>
      <c r="E138" s="4"/>
      <c r="F138" s="1"/>
      <c r="G138" s="1"/>
    </row>
    <row r="139" spans="1:7" ht="12.5" x14ac:dyDescent="0.2">
      <c r="A139" s="1">
        <v>138</v>
      </c>
      <c r="B139" s="4" t="s">
        <v>423</v>
      </c>
      <c r="C139" s="14" t="s">
        <v>141</v>
      </c>
      <c r="D139" s="4"/>
      <c r="E139" s="1"/>
      <c r="F139" s="1"/>
      <c r="G139" s="1"/>
    </row>
    <row r="140" spans="1:7" ht="12.5" x14ac:dyDescent="0.2">
      <c r="A140" s="1">
        <v>139</v>
      </c>
      <c r="B140" s="4" t="s">
        <v>424</v>
      </c>
      <c r="C140" s="14" t="s">
        <v>142</v>
      </c>
      <c r="D140" s="4"/>
      <c r="E140" s="1"/>
      <c r="F140" s="1"/>
      <c r="G140" s="1"/>
    </row>
    <row r="141" spans="1:7" ht="12.5" x14ac:dyDescent="0.2">
      <c r="A141" s="1">
        <v>140</v>
      </c>
      <c r="B141" s="4" t="s">
        <v>425</v>
      </c>
      <c r="C141" s="14" t="s">
        <v>143</v>
      </c>
      <c r="D141" s="4"/>
      <c r="E141" s="1"/>
      <c r="F141" s="1"/>
      <c r="G141" s="1"/>
    </row>
    <row r="142" spans="1:7" ht="12.5" x14ac:dyDescent="0.2">
      <c r="A142" s="1">
        <v>141</v>
      </c>
      <c r="B142" s="4" t="s">
        <v>426</v>
      </c>
      <c r="C142" s="14" t="s">
        <v>144</v>
      </c>
      <c r="D142" s="4"/>
      <c r="E142" s="1"/>
      <c r="F142" s="1"/>
      <c r="G142" s="1"/>
    </row>
    <row r="143" spans="1:7" ht="12.5" x14ac:dyDescent="0.2">
      <c r="A143" s="1">
        <v>142</v>
      </c>
      <c r="B143" s="4" t="s">
        <v>427</v>
      </c>
      <c r="C143" s="14" t="s">
        <v>145</v>
      </c>
      <c r="D143" s="4"/>
      <c r="E143" s="1"/>
      <c r="F143" s="1"/>
      <c r="G143" s="1"/>
    </row>
    <row r="144" spans="1:7" ht="12.5" x14ac:dyDescent="0.2">
      <c r="A144" s="1">
        <v>143</v>
      </c>
      <c r="B144" s="4" t="s">
        <v>428</v>
      </c>
      <c r="C144" s="14" t="s">
        <v>146</v>
      </c>
      <c r="D144" s="4"/>
      <c r="E144" s="4"/>
      <c r="F144" s="1"/>
      <c r="G144" s="1"/>
    </row>
    <row r="145" spans="1:7" ht="12.5" x14ac:dyDescent="0.2">
      <c r="A145" s="1">
        <v>144</v>
      </c>
      <c r="B145" s="4" t="s">
        <v>429</v>
      </c>
      <c r="C145" s="14" t="s">
        <v>147</v>
      </c>
      <c r="D145" s="4"/>
      <c r="E145" s="4"/>
      <c r="F145" s="1"/>
      <c r="G145" s="1"/>
    </row>
    <row r="146" spans="1:7" ht="12.5" x14ac:dyDescent="0.2">
      <c r="A146" s="1">
        <v>145</v>
      </c>
      <c r="B146" s="4" t="s">
        <v>430</v>
      </c>
      <c r="C146" s="14" t="s">
        <v>148</v>
      </c>
      <c r="D146" s="4"/>
      <c r="E146" s="4"/>
      <c r="F146" s="1"/>
      <c r="G146" s="1"/>
    </row>
    <row r="147" spans="1:7" ht="12.5" x14ac:dyDescent="0.2">
      <c r="A147" s="1">
        <v>146</v>
      </c>
      <c r="B147" s="4" t="s">
        <v>431</v>
      </c>
      <c r="C147" s="14" t="s">
        <v>149</v>
      </c>
      <c r="D147" s="4"/>
      <c r="E147" s="4"/>
      <c r="F147" s="4"/>
      <c r="G147" s="1"/>
    </row>
    <row r="148" spans="1:7" ht="12.5" x14ac:dyDescent="0.2">
      <c r="A148" s="1">
        <v>147</v>
      </c>
      <c r="B148" s="4" t="s">
        <v>432</v>
      </c>
      <c r="C148" s="14" t="s">
        <v>150</v>
      </c>
      <c r="D148" s="4"/>
      <c r="E148" s="1"/>
      <c r="F148" s="4"/>
      <c r="G148" s="1"/>
    </row>
    <row r="149" spans="1:7" ht="12.5" x14ac:dyDescent="0.2">
      <c r="A149" s="1">
        <v>148</v>
      </c>
      <c r="B149" s="4" t="s">
        <v>433</v>
      </c>
      <c r="C149" s="14" t="s">
        <v>151</v>
      </c>
      <c r="D149" s="1"/>
      <c r="E149" s="4"/>
      <c r="F149" s="4"/>
      <c r="G149" s="1"/>
    </row>
    <row r="150" spans="1:7" ht="12.5" x14ac:dyDescent="0.2">
      <c r="A150" s="1">
        <v>149</v>
      </c>
      <c r="B150" s="4" t="s">
        <v>434</v>
      </c>
      <c r="C150" s="14" t="s">
        <v>152</v>
      </c>
      <c r="D150" s="1"/>
      <c r="E150" s="4"/>
      <c r="F150" s="4"/>
      <c r="G150" s="1"/>
    </row>
    <row r="151" spans="1:7" ht="12.5" x14ac:dyDescent="0.2">
      <c r="A151" s="1">
        <v>150</v>
      </c>
      <c r="B151" s="4" t="s">
        <v>435</v>
      </c>
      <c r="C151" s="16" t="s">
        <v>153</v>
      </c>
      <c r="D151" s="1"/>
      <c r="E151" s="4"/>
      <c r="F151" s="4"/>
      <c r="G151" s="1"/>
    </row>
    <row r="152" spans="1:7" ht="12.5" x14ac:dyDescent="0.2">
      <c r="A152" s="1">
        <v>151</v>
      </c>
      <c r="B152" s="4" t="s">
        <v>436</v>
      </c>
      <c r="C152" s="14" t="s">
        <v>154</v>
      </c>
      <c r="D152" s="1"/>
      <c r="E152" s="4"/>
      <c r="F152" s="4"/>
      <c r="G152" s="1"/>
    </row>
    <row r="153" spans="1:7" ht="12.5" x14ac:dyDescent="0.2">
      <c r="A153" s="1">
        <v>152</v>
      </c>
      <c r="B153" s="4" t="s">
        <v>437</v>
      </c>
      <c r="C153" s="14" t="s">
        <v>155</v>
      </c>
      <c r="D153" s="1"/>
      <c r="E153" s="4"/>
      <c r="F153" s="4"/>
      <c r="G153" s="1"/>
    </row>
    <row r="154" spans="1:7" ht="12.5" x14ac:dyDescent="0.2">
      <c r="A154" s="1">
        <v>153</v>
      </c>
      <c r="B154" s="4" t="s">
        <v>438</v>
      </c>
      <c r="C154" s="16" t="s">
        <v>156</v>
      </c>
      <c r="D154" s="1"/>
      <c r="E154" s="4"/>
      <c r="F154" s="4"/>
      <c r="G154" s="1"/>
    </row>
    <row r="155" spans="1:7" ht="12.5" x14ac:dyDescent="0.2">
      <c r="A155" s="1">
        <v>154</v>
      </c>
      <c r="B155" s="4" t="s">
        <v>439</v>
      </c>
      <c r="C155" s="16" t="s">
        <v>157</v>
      </c>
      <c r="D155" s="1"/>
      <c r="E155" s="4"/>
      <c r="F155" s="4"/>
      <c r="G155" s="1"/>
    </row>
    <row r="156" spans="1:7" ht="12.5" x14ac:dyDescent="0.2">
      <c r="A156" s="1">
        <v>155</v>
      </c>
      <c r="B156" s="4" t="s">
        <v>440</v>
      </c>
      <c r="C156" s="14" t="s">
        <v>158</v>
      </c>
      <c r="D156" s="1"/>
      <c r="E156" s="4"/>
      <c r="F156" s="4"/>
      <c r="G156" s="1"/>
    </row>
    <row r="157" spans="1:7" ht="12.5" x14ac:dyDescent="0.2">
      <c r="A157" s="1">
        <v>156</v>
      </c>
      <c r="B157" s="4" t="s">
        <v>441</v>
      </c>
      <c r="C157" s="14" t="s">
        <v>159</v>
      </c>
      <c r="D157" s="1"/>
      <c r="E157" s="4"/>
      <c r="F157" s="4"/>
      <c r="G157" s="1"/>
    </row>
    <row r="158" spans="1:7" ht="12.5" x14ac:dyDescent="0.2">
      <c r="A158" s="1">
        <v>157</v>
      </c>
      <c r="B158" s="4" t="s">
        <v>442</v>
      </c>
      <c r="C158" s="14" t="s">
        <v>160</v>
      </c>
      <c r="D158" s="1"/>
      <c r="E158" s="4"/>
      <c r="F158" s="4"/>
      <c r="G158" s="1"/>
    </row>
    <row r="159" spans="1:7" ht="12.5" x14ac:dyDescent="0.2">
      <c r="A159" s="1">
        <v>158</v>
      </c>
      <c r="B159" s="4" t="s">
        <v>443</v>
      </c>
      <c r="C159" s="14" t="s">
        <v>161</v>
      </c>
      <c r="D159" s="1"/>
      <c r="E159" s="4"/>
      <c r="F159" s="4"/>
      <c r="G159" s="1"/>
    </row>
    <row r="160" spans="1:7" ht="12.5" x14ac:dyDescent="0.2">
      <c r="A160" s="1">
        <v>159</v>
      </c>
      <c r="B160" s="4" t="s">
        <v>444</v>
      </c>
      <c r="C160" s="14" t="s">
        <v>162</v>
      </c>
      <c r="D160" s="1"/>
      <c r="E160" s="4"/>
      <c r="F160" s="4"/>
      <c r="G160" s="1"/>
    </row>
    <row r="161" spans="1:7" ht="12.5" x14ac:dyDescent="0.2">
      <c r="A161" s="1">
        <v>160</v>
      </c>
      <c r="B161" s="4" t="s">
        <v>445</v>
      </c>
      <c r="C161" s="14" t="s">
        <v>163</v>
      </c>
      <c r="D161" s="1"/>
      <c r="E161" s="4"/>
      <c r="F161" s="4"/>
      <c r="G161" s="1"/>
    </row>
    <row r="162" spans="1:7" ht="12.5" x14ac:dyDescent="0.2">
      <c r="A162" s="1">
        <v>161</v>
      </c>
      <c r="B162" s="4" t="s">
        <v>446</v>
      </c>
      <c r="C162" s="14" t="s">
        <v>164</v>
      </c>
      <c r="D162" s="1"/>
      <c r="E162" s="4"/>
      <c r="F162" s="4"/>
      <c r="G162" s="1"/>
    </row>
    <row r="163" spans="1:7" ht="12.5" x14ac:dyDescent="0.2">
      <c r="A163" s="1">
        <v>162</v>
      </c>
      <c r="B163" s="4" t="s">
        <v>447</v>
      </c>
      <c r="C163" s="14" t="s">
        <v>165</v>
      </c>
      <c r="D163" s="1"/>
      <c r="E163" s="4"/>
      <c r="F163" s="4"/>
      <c r="G163" s="1"/>
    </row>
    <row r="164" spans="1:7" ht="12.5" x14ac:dyDescent="0.2">
      <c r="A164" s="1">
        <v>163</v>
      </c>
      <c r="B164" s="4" t="s">
        <v>448</v>
      </c>
      <c r="C164" s="14" t="s">
        <v>166</v>
      </c>
      <c r="D164" s="1"/>
      <c r="E164" s="4"/>
      <c r="F164" s="4"/>
      <c r="G164" s="1"/>
    </row>
    <row r="165" spans="1:7" ht="12.5" x14ac:dyDescent="0.2">
      <c r="A165" s="1">
        <v>164</v>
      </c>
      <c r="B165" s="4" t="s">
        <v>449</v>
      </c>
      <c r="C165" s="16" t="s">
        <v>167</v>
      </c>
      <c r="D165" s="1"/>
      <c r="E165" s="4"/>
      <c r="F165" s="4"/>
      <c r="G165" s="1"/>
    </row>
    <row r="166" spans="1:7" ht="12.5" x14ac:dyDescent="0.2">
      <c r="A166" s="1">
        <v>165</v>
      </c>
      <c r="B166" s="4" t="s">
        <v>450</v>
      </c>
      <c r="C166" s="16" t="s">
        <v>168</v>
      </c>
      <c r="D166" s="1"/>
      <c r="E166" s="4"/>
      <c r="F166" s="4"/>
      <c r="G166" s="1"/>
    </row>
    <row r="167" spans="1:7" ht="12.5" x14ac:dyDescent="0.2">
      <c r="A167" s="1">
        <v>166</v>
      </c>
      <c r="B167" s="4" t="s">
        <v>451</v>
      </c>
      <c r="C167" s="16" t="s">
        <v>169</v>
      </c>
      <c r="D167" s="1"/>
      <c r="E167" s="4"/>
      <c r="F167" s="4"/>
      <c r="G167" s="1"/>
    </row>
    <row r="168" spans="1:7" ht="12.5" x14ac:dyDescent="0.2">
      <c r="A168" s="1">
        <v>167</v>
      </c>
      <c r="B168" s="4" t="s">
        <v>452</v>
      </c>
      <c r="C168" s="16" t="s">
        <v>170</v>
      </c>
      <c r="D168" s="1"/>
      <c r="E168" s="4"/>
      <c r="F168" s="4"/>
      <c r="G168" s="1"/>
    </row>
    <row r="169" spans="1:7" ht="12.5" x14ac:dyDescent="0.2">
      <c r="A169" s="1">
        <v>168</v>
      </c>
      <c r="B169" s="4" t="s">
        <v>453</v>
      </c>
      <c r="C169" s="16" t="s">
        <v>171</v>
      </c>
      <c r="D169" s="1"/>
      <c r="E169" s="4"/>
      <c r="F169" s="4"/>
      <c r="G169" s="1"/>
    </row>
    <row r="170" spans="1:7" ht="12.5" x14ac:dyDescent="0.2">
      <c r="A170" s="1">
        <v>169</v>
      </c>
      <c r="B170" s="4" t="s">
        <v>454</v>
      </c>
      <c r="C170" s="16" t="s">
        <v>172</v>
      </c>
      <c r="D170" s="1"/>
      <c r="E170" s="4"/>
      <c r="F170" s="4"/>
      <c r="G170" s="1"/>
    </row>
    <row r="171" spans="1:7" ht="12.5" x14ac:dyDescent="0.2">
      <c r="A171" s="1">
        <v>170</v>
      </c>
      <c r="B171" s="4" t="s">
        <v>455</v>
      </c>
      <c r="C171" s="14" t="s">
        <v>173</v>
      </c>
      <c r="D171" s="1"/>
      <c r="E171" s="4"/>
      <c r="F171" s="4"/>
      <c r="G171" s="1"/>
    </row>
    <row r="172" spans="1:7" ht="12.5" x14ac:dyDescent="0.2">
      <c r="A172" s="1">
        <v>171</v>
      </c>
      <c r="B172" s="4" t="s">
        <v>456</v>
      </c>
      <c r="C172" s="14" t="s">
        <v>174</v>
      </c>
      <c r="D172" s="1"/>
      <c r="E172" s="4"/>
      <c r="F172" s="4"/>
      <c r="G172" s="1"/>
    </row>
    <row r="173" spans="1:7" ht="12.5" x14ac:dyDescent="0.2">
      <c r="A173" s="1">
        <v>172</v>
      </c>
      <c r="B173" s="4" t="s">
        <v>457</v>
      </c>
      <c r="C173" s="14" t="s">
        <v>175</v>
      </c>
      <c r="D173" s="1"/>
      <c r="E173" s="4"/>
      <c r="F173" s="4"/>
      <c r="G173" s="1"/>
    </row>
    <row r="174" spans="1:7" ht="12.5" x14ac:dyDescent="0.2">
      <c r="A174" s="1">
        <v>173</v>
      </c>
      <c r="B174" s="4" t="s">
        <v>458</v>
      </c>
      <c r="C174" s="16" t="s">
        <v>176</v>
      </c>
      <c r="D174" s="1"/>
      <c r="E174" s="4"/>
      <c r="F174" s="4"/>
      <c r="G174" s="1"/>
    </row>
    <row r="175" spans="1:7" ht="12.5" x14ac:dyDescent="0.2">
      <c r="A175" s="1">
        <v>174</v>
      </c>
      <c r="B175" s="4" t="s">
        <v>459</v>
      </c>
      <c r="C175" s="14" t="s">
        <v>177</v>
      </c>
      <c r="D175" s="1"/>
      <c r="E175" s="4"/>
      <c r="F175" s="4"/>
      <c r="G175" s="1"/>
    </row>
    <row r="176" spans="1:7" ht="12.5" x14ac:dyDescent="0.2">
      <c r="A176" s="1">
        <v>175</v>
      </c>
      <c r="B176" s="4" t="s">
        <v>460</v>
      </c>
      <c r="C176" s="14" t="s">
        <v>178</v>
      </c>
      <c r="D176" s="1"/>
      <c r="E176" s="4"/>
      <c r="F176" s="4"/>
      <c r="G176" s="1"/>
    </row>
    <row r="177" spans="1:7" ht="12.5" x14ac:dyDescent="0.2">
      <c r="A177" s="1">
        <v>176</v>
      </c>
      <c r="B177" s="4" t="s">
        <v>461</v>
      </c>
      <c r="C177" s="14" t="s">
        <v>179</v>
      </c>
      <c r="D177" s="1"/>
      <c r="E177" s="4"/>
      <c r="F177" s="4"/>
      <c r="G177" s="1"/>
    </row>
    <row r="178" spans="1:7" ht="12.5" x14ac:dyDescent="0.2">
      <c r="A178" s="1">
        <v>177</v>
      </c>
      <c r="B178" s="4" t="s">
        <v>462</v>
      </c>
      <c r="C178" s="14" t="s">
        <v>180</v>
      </c>
      <c r="D178" s="4"/>
      <c r="E178" s="1"/>
      <c r="F178" s="4"/>
      <c r="G178" s="1"/>
    </row>
    <row r="179" spans="1:7" ht="12.5" x14ac:dyDescent="0.2">
      <c r="A179" s="1">
        <v>178</v>
      </c>
      <c r="B179" s="4" t="s">
        <v>463</v>
      </c>
      <c r="C179" s="14" t="s">
        <v>181</v>
      </c>
      <c r="D179" s="1"/>
      <c r="E179" s="4"/>
      <c r="F179" s="4"/>
      <c r="G179" s="1"/>
    </row>
    <row r="180" spans="1:7" ht="12.5" x14ac:dyDescent="0.2">
      <c r="A180" s="1">
        <v>179</v>
      </c>
      <c r="B180" s="4" t="s">
        <v>464</v>
      </c>
      <c r="C180" s="14" t="s">
        <v>182</v>
      </c>
      <c r="D180" s="1"/>
      <c r="E180" s="4"/>
      <c r="F180" s="4"/>
      <c r="G180" s="1"/>
    </row>
    <row r="181" spans="1:7" ht="12.5" x14ac:dyDescent="0.2">
      <c r="A181" s="1">
        <v>180</v>
      </c>
      <c r="B181" s="4" t="s">
        <v>465</v>
      </c>
      <c r="C181" s="14" t="s">
        <v>183</v>
      </c>
      <c r="D181" s="1"/>
      <c r="E181" s="4"/>
      <c r="F181" s="4"/>
      <c r="G181" s="1"/>
    </row>
    <row r="182" spans="1:7" ht="12.5" x14ac:dyDescent="0.2">
      <c r="A182" s="1">
        <v>181</v>
      </c>
      <c r="B182" s="4" t="s">
        <v>466</v>
      </c>
      <c r="C182" s="14" t="s">
        <v>184</v>
      </c>
      <c r="D182" s="1"/>
      <c r="E182" s="4"/>
      <c r="F182" s="4"/>
      <c r="G182" s="1"/>
    </row>
    <row r="183" spans="1:7" ht="12.5" x14ac:dyDescent="0.2">
      <c r="A183" s="1">
        <v>182</v>
      </c>
      <c r="B183" s="4" t="s">
        <v>467</v>
      </c>
      <c r="C183" s="14" t="s">
        <v>185</v>
      </c>
      <c r="D183" s="1"/>
      <c r="E183" s="4"/>
      <c r="F183" s="4"/>
      <c r="G183" s="1"/>
    </row>
    <row r="184" spans="1:7" ht="12.5" x14ac:dyDescent="0.2">
      <c r="A184" s="1">
        <v>183</v>
      </c>
      <c r="B184" s="4" t="s">
        <v>468</v>
      </c>
      <c r="C184" s="14" t="s">
        <v>186</v>
      </c>
      <c r="D184" s="1"/>
      <c r="E184" s="4"/>
      <c r="F184" s="4"/>
      <c r="G184" s="1"/>
    </row>
    <row r="185" spans="1:7" ht="12.5" x14ac:dyDescent="0.2">
      <c r="A185" s="1">
        <v>184</v>
      </c>
      <c r="B185" s="4" t="s">
        <v>469</v>
      </c>
      <c r="C185" s="16" t="s">
        <v>187</v>
      </c>
      <c r="D185" s="1"/>
      <c r="E185" s="4"/>
      <c r="F185" s="4"/>
      <c r="G185" s="1"/>
    </row>
    <row r="186" spans="1:7" ht="12.5" x14ac:dyDescent="0.2">
      <c r="A186" s="1">
        <v>185</v>
      </c>
      <c r="B186" s="4" t="s">
        <v>470</v>
      </c>
      <c r="C186" s="14" t="s">
        <v>188</v>
      </c>
      <c r="D186" s="1"/>
      <c r="E186" s="4"/>
      <c r="F186" s="4"/>
      <c r="G186" s="1"/>
    </row>
    <row r="187" spans="1:7" ht="12.5" x14ac:dyDescent="0.2">
      <c r="A187" s="1">
        <v>186</v>
      </c>
      <c r="B187" s="4" t="s">
        <v>471</v>
      </c>
      <c r="C187" s="14" t="s">
        <v>189</v>
      </c>
      <c r="D187" s="1"/>
      <c r="E187" s="4"/>
      <c r="F187" s="4"/>
      <c r="G187" s="1"/>
    </row>
    <row r="188" spans="1:7" ht="12.5" x14ac:dyDescent="0.2">
      <c r="A188" s="1">
        <v>187</v>
      </c>
      <c r="B188" s="4" t="s">
        <v>472</v>
      </c>
      <c r="C188" s="14" t="s">
        <v>190</v>
      </c>
      <c r="D188" s="1"/>
      <c r="E188" s="4"/>
      <c r="F188" s="4"/>
      <c r="G188" s="1"/>
    </row>
    <row r="189" spans="1:7" ht="12.5" x14ac:dyDescent="0.2">
      <c r="A189" s="1">
        <v>188</v>
      </c>
      <c r="B189" s="4" t="s">
        <v>473</v>
      </c>
      <c r="C189" s="16" t="s">
        <v>191</v>
      </c>
      <c r="D189" s="1"/>
      <c r="E189" s="4"/>
      <c r="F189" s="4"/>
      <c r="G189" s="1"/>
    </row>
    <row r="190" spans="1:7" ht="12.5" x14ac:dyDescent="0.2">
      <c r="A190" s="1">
        <v>189</v>
      </c>
      <c r="B190" s="4" t="s">
        <v>474</v>
      </c>
      <c r="C190" s="14" t="s">
        <v>192</v>
      </c>
      <c r="D190" s="1"/>
      <c r="E190" s="4"/>
      <c r="F190" s="4"/>
      <c r="G190" s="1"/>
    </row>
    <row r="191" spans="1:7" ht="12.5" x14ac:dyDescent="0.2">
      <c r="A191" s="1">
        <v>190</v>
      </c>
      <c r="B191" s="4" t="s">
        <v>475</v>
      </c>
      <c r="C191" s="14" t="s">
        <v>193</v>
      </c>
      <c r="D191" s="1"/>
      <c r="E191" s="4"/>
      <c r="F191" s="4"/>
      <c r="G191" s="1"/>
    </row>
    <row r="192" spans="1:7" ht="12.5" x14ac:dyDescent="0.2">
      <c r="A192" s="1">
        <v>191</v>
      </c>
      <c r="B192" s="4" t="s">
        <v>476</v>
      </c>
      <c r="C192" s="16" t="s">
        <v>194</v>
      </c>
      <c r="D192" s="1"/>
      <c r="E192" s="4"/>
      <c r="F192" s="4"/>
      <c r="G192" s="1"/>
    </row>
    <row r="193" spans="1:7" ht="12.5" x14ac:dyDescent="0.2">
      <c r="A193" s="1">
        <v>192</v>
      </c>
      <c r="B193" s="4" t="s">
        <v>477</v>
      </c>
      <c r="C193" s="14" t="s">
        <v>195</v>
      </c>
      <c r="D193" s="1"/>
      <c r="E193" s="4"/>
      <c r="F193" s="4"/>
      <c r="G193" s="1"/>
    </row>
    <row r="194" spans="1:7" ht="12.5" x14ac:dyDescent="0.2">
      <c r="A194" s="1">
        <v>193</v>
      </c>
      <c r="B194" s="4" t="s">
        <v>478</v>
      </c>
      <c r="C194" s="14" t="s">
        <v>196</v>
      </c>
      <c r="D194" s="4"/>
      <c r="E194" s="4"/>
      <c r="F194" s="1"/>
      <c r="G194" s="1"/>
    </row>
    <row r="195" spans="1:7" ht="12.5" x14ac:dyDescent="0.2">
      <c r="A195" s="1">
        <v>194</v>
      </c>
      <c r="B195" s="4" t="s">
        <v>479</v>
      </c>
      <c r="C195" s="14" t="s">
        <v>197</v>
      </c>
      <c r="D195" s="1"/>
      <c r="E195" s="4"/>
      <c r="F195" s="4"/>
      <c r="G195" s="1"/>
    </row>
    <row r="196" spans="1:7" ht="12.5" x14ac:dyDescent="0.2">
      <c r="A196" s="1">
        <v>195</v>
      </c>
      <c r="B196" s="4" t="s">
        <v>480</v>
      </c>
      <c r="C196" s="14" t="s">
        <v>198</v>
      </c>
      <c r="D196" s="1"/>
      <c r="E196" s="4"/>
      <c r="F196" s="4"/>
      <c r="G196" s="1"/>
    </row>
    <row r="197" spans="1:7" ht="12.5" x14ac:dyDescent="0.2">
      <c r="A197" s="1">
        <v>196</v>
      </c>
      <c r="B197" s="4" t="s">
        <v>481</v>
      </c>
      <c r="C197" s="14" t="s">
        <v>199</v>
      </c>
      <c r="D197" s="1"/>
      <c r="E197" s="4"/>
      <c r="F197" s="4"/>
      <c r="G197" s="1"/>
    </row>
    <row r="198" spans="1:7" ht="12.5" x14ac:dyDescent="0.2">
      <c r="A198" s="1">
        <v>197</v>
      </c>
      <c r="B198" s="4" t="s">
        <v>482</v>
      </c>
      <c r="C198" s="14" t="s">
        <v>200</v>
      </c>
      <c r="D198" s="1"/>
      <c r="E198" s="4"/>
      <c r="F198" s="4"/>
      <c r="G198" s="1"/>
    </row>
    <row r="199" spans="1:7" ht="12.5" x14ac:dyDescent="0.2">
      <c r="A199" s="1">
        <v>198</v>
      </c>
      <c r="B199" s="4" t="s">
        <v>483</v>
      </c>
      <c r="C199" s="14" t="s">
        <v>201</v>
      </c>
      <c r="D199" s="1"/>
      <c r="E199" s="4"/>
      <c r="F199" s="4"/>
      <c r="G199" s="1"/>
    </row>
    <row r="200" spans="1:7" ht="12.5" x14ac:dyDescent="0.2">
      <c r="A200" s="1">
        <v>199</v>
      </c>
      <c r="B200" s="4" t="s">
        <v>484</v>
      </c>
      <c r="C200" s="14" t="s">
        <v>202</v>
      </c>
      <c r="D200" s="1"/>
      <c r="E200" s="4"/>
      <c r="F200" s="4"/>
      <c r="G200" s="1"/>
    </row>
    <row r="201" spans="1:7" ht="12.5" x14ac:dyDescent="0.2">
      <c r="A201" s="1">
        <v>200</v>
      </c>
      <c r="B201" s="4" t="s">
        <v>485</v>
      </c>
      <c r="C201" s="14" t="s">
        <v>203</v>
      </c>
      <c r="D201" s="1"/>
      <c r="E201" s="4"/>
      <c r="F201" s="4"/>
      <c r="G201" s="1"/>
    </row>
    <row r="202" spans="1:7" ht="12.5" x14ac:dyDescent="0.2">
      <c r="A202" s="1">
        <v>201</v>
      </c>
      <c r="B202" s="4" t="s">
        <v>486</v>
      </c>
      <c r="C202" s="14" t="s">
        <v>204</v>
      </c>
      <c r="D202" s="1"/>
      <c r="E202" s="4"/>
      <c r="F202" s="4"/>
      <c r="G202" s="1"/>
    </row>
    <row r="203" spans="1:7" ht="12.5" x14ac:dyDescent="0.2">
      <c r="A203" s="1">
        <v>202</v>
      </c>
      <c r="B203" s="4" t="s">
        <v>487</v>
      </c>
      <c r="C203" s="14" t="s">
        <v>205</v>
      </c>
      <c r="D203" s="1"/>
      <c r="E203" s="4"/>
      <c r="F203" s="4"/>
      <c r="G203" s="1"/>
    </row>
    <row r="204" spans="1:7" ht="12.5" x14ac:dyDescent="0.2">
      <c r="A204" s="1">
        <v>203</v>
      </c>
      <c r="B204" s="4" t="s">
        <v>478</v>
      </c>
      <c r="C204" s="14" t="s">
        <v>206</v>
      </c>
      <c r="D204" s="1"/>
      <c r="E204" s="4"/>
      <c r="F204" s="4"/>
      <c r="G204" s="1"/>
    </row>
    <row r="205" spans="1:7" ht="12.5" x14ac:dyDescent="0.2">
      <c r="A205" s="1">
        <v>204</v>
      </c>
      <c r="B205" s="4" t="s">
        <v>488</v>
      </c>
      <c r="C205" s="14" t="s">
        <v>207</v>
      </c>
      <c r="D205" s="1"/>
      <c r="E205" s="4"/>
      <c r="F205" s="4"/>
      <c r="G205" s="1"/>
    </row>
    <row r="206" spans="1:7" ht="12.5" x14ac:dyDescent="0.2">
      <c r="A206" s="1">
        <v>205</v>
      </c>
      <c r="B206" s="4" t="s">
        <v>489</v>
      </c>
      <c r="C206" s="14" t="s">
        <v>208</v>
      </c>
      <c r="D206" s="1"/>
      <c r="E206" s="4"/>
      <c r="F206" s="4"/>
      <c r="G206" s="1"/>
    </row>
    <row r="207" spans="1:7" ht="12.5" x14ac:dyDescent="0.2">
      <c r="A207" s="1">
        <v>206</v>
      </c>
      <c r="B207" s="4" t="s">
        <v>490</v>
      </c>
      <c r="C207" s="14" t="s">
        <v>209</v>
      </c>
      <c r="D207" s="1"/>
      <c r="E207" s="4"/>
      <c r="F207" s="4"/>
      <c r="G207" s="1"/>
    </row>
    <row r="208" spans="1:7" ht="12.5" x14ac:dyDescent="0.2">
      <c r="A208" s="1">
        <v>207</v>
      </c>
      <c r="B208" s="4" t="s">
        <v>491</v>
      </c>
      <c r="C208" s="14" t="s">
        <v>210</v>
      </c>
      <c r="D208" s="1"/>
      <c r="E208" s="4"/>
      <c r="F208" s="4"/>
      <c r="G208" s="1"/>
    </row>
    <row r="209" spans="1:7" ht="12.5" x14ac:dyDescent="0.2">
      <c r="A209" s="1">
        <v>208</v>
      </c>
      <c r="B209" s="14" t="s">
        <v>492</v>
      </c>
      <c r="C209" s="2" t="s">
        <v>211</v>
      </c>
      <c r="D209" s="1"/>
      <c r="E209" s="1"/>
      <c r="F209" s="1"/>
      <c r="G209" s="1"/>
    </row>
    <row r="210" spans="1:7" ht="12.5" x14ac:dyDescent="0.2">
      <c r="A210" s="1">
        <v>209</v>
      </c>
      <c r="B210" s="17" t="s">
        <v>493</v>
      </c>
      <c r="C210" s="17" t="s">
        <v>212</v>
      </c>
      <c r="D210" s="1"/>
      <c r="E210" s="1"/>
      <c r="F210" s="1"/>
      <c r="G210" s="1"/>
    </row>
    <row r="211" spans="1:7" ht="12.5" x14ac:dyDescent="0.2">
      <c r="A211" s="1">
        <v>210</v>
      </c>
      <c r="B211" s="4" t="s">
        <v>494</v>
      </c>
      <c r="C211" s="14" t="s">
        <v>213</v>
      </c>
      <c r="D211" s="1"/>
      <c r="E211" s="1"/>
      <c r="F211" s="1"/>
      <c r="G211" s="1"/>
    </row>
    <row r="212" spans="1:7" ht="12.5" x14ac:dyDescent="0.2">
      <c r="A212" s="1">
        <v>211</v>
      </c>
      <c r="B212" s="4" t="s">
        <v>495</v>
      </c>
      <c r="C212" s="14" t="s">
        <v>214</v>
      </c>
      <c r="D212" s="1"/>
      <c r="E212" s="1"/>
      <c r="F212" s="1"/>
      <c r="G212" s="1"/>
    </row>
    <row r="213" spans="1:7" ht="12.5" x14ac:dyDescent="0.2">
      <c r="A213" s="1">
        <v>212</v>
      </c>
      <c r="B213" s="4" t="s">
        <v>496</v>
      </c>
      <c r="C213" s="14" t="s">
        <v>215</v>
      </c>
      <c r="D213" s="1"/>
      <c r="E213" s="1"/>
      <c r="F213" s="1"/>
      <c r="G213" s="1"/>
    </row>
    <row r="214" spans="1:7" ht="12.5" x14ac:dyDescent="0.2">
      <c r="A214" s="1">
        <v>213</v>
      </c>
      <c r="B214" s="14" t="s">
        <v>497</v>
      </c>
      <c r="C214" s="14" t="s">
        <v>216</v>
      </c>
      <c r="D214" s="1"/>
      <c r="E214" s="1"/>
      <c r="F214" s="1"/>
      <c r="G214" s="1"/>
    </row>
    <row r="215" spans="1:7" ht="12.5" x14ac:dyDescent="0.2">
      <c r="A215" s="1">
        <v>214</v>
      </c>
      <c r="B215" s="4" t="s">
        <v>498</v>
      </c>
      <c r="C215" s="14" t="s">
        <v>217</v>
      </c>
      <c r="D215" s="1"/>
      <c r="E215" s="1"/>
      <c r="F215" s="1"/>
      <c r="G215" s="1"/>
    </row>
    <row r="216" spans="1:7" ht="12.5" x14ac:dyDescent="0.2">
      <c r="A216" s="1">
        <v>215</v>
      </c>
      <c r="B216" s="4" t="s">
        <v>499</v>
      </c>
      <c r="C216" s="14" t="s">
        <v>218</v>
      </c>
      <c r="D216" s="1"/>
      <c r="E216" s="1"/>
      <c r="F216" s="1"/>
      <c r="G216" s="1"/>
    </row>
    <row r="217" spans="1:7" ht="12.5" x14ac:dyDescent="0.2">
      <c r="A217" s="1">
        <v>216</v>
      </c>
      <c r="B217" s="13" t="s">
        <v>500</v>
      </c>
      <c r="C217" s="14" t="s">
        <v>219</v>
      </c>
      <c r="D217" s="1"/>
      <c r="E217" s="1"/>
      <c r="F217" s="1"/>
      <c r="G217" s="1"/>
    </row>
    <row r="218" spans="1:7" ht="12.5" x14ac:dyDescent="0.2">
      <c r="A218" s="1">
        <v>217</v>
      </c>
      <c r="B218" s="4" t="s">
        <v>501</v>
      </c>
      <c r="C218" s="14" t="s">
        <v>220</v>
      </c>
      <c r="D218" s="1"/>
      <c r="E218" s="1"/>
      <c r="F218" s="1"/>
      <c r="G218" s="1"/>
    </row>
    <row r="219" spans="1:7" ht="12.5" x14ac:dyDescent="0.2">
      <c r="A219" s="1">
        <v>218</v>
      </c>
      <c r="B219" s="4" t="s">
        <v>502</v>
      </c>
      <c r="C219" s="14" t="s">
        <v>221</v>
      </c>
      <c r="D219" s="1"/>
      <c r="E219" s="1"/>
      <c r="F219" s="1"/>
      <c r="G219" s="1"/>
    </row>
    <row r="220" spans="1:7" ht="12.5" x14ac:dyDescent="0.2">
      <c r="A220" s="1">
        <v>219</v>
      </c>
      <c r="B220" s="4" t="s">
        <v>503</v>
      </c>
      <c r="C220" s="14" t="s">
        <v>280</v>
      </c>
      <c r="D220" s="1"/>
      <c r="E220" s="1"/>
      <c r="F220" s="1"/>
      <c r="G220" s="1"/>
    </row>
    <row r="221" spans="1:7" ht="12.5" x14ac:dyDescent="0.2">
      <c r="A221" s="1">
        <v>220</v>
      </c>
      <c r="B221" s="7" t="s">
        <v>504</v>
      </c>
      <c r="C221" s="18" t="s">
        <v>222</v>
      </c>
      <c r="D221" s="132"/>
      <c r="E221" s="1"/>
      <c r="F221" s="1"/>
      <c r="G221" s="1"/>
    </row>
    <row r="222" spans="1:7" ht="12.5" x14ac:dyDescent="0.2">
      <c r="A222" s="1">
        <v>221</v>
      </c>
      <c r="B222" s="5" t="s">
        <v>505</v>
      </c>
      <c r="C222" s="7" t="s">
        <v>223</v>
      </c>
      <c r="D222" s="5"/>
      <c r="E222" s="1"/>
      <c r="F222" s="1"/>
      <c r="G222" s="1"/>
    </row>
    <row r="223" spans="1:7" ht="12.5" x14ac:dyDescent="0.2">
      <c r="A223" s="1">
        <v>222</v>
      </c>
      <c r="B223" s="5" t="s">
        <v>506</v>
      </c>
      <c r="C223" s="7" t="s">
        <v>224</v>
      </c>
      <c r="D223" s="1"/>
      <c r="E223" s="1"/>
      <c r="F223" s="1"/>
      <c r="G223" s="1"/>
    </row>
    <row r="224" spans="1:7" ht="25" x14ac:dyDescent="0.2">
      <c r="A224" s="1">
        <v>223</v>
      </c>
      <c r="B224" s="133" t="s">
        <v>507</v>
      </c>
      <c r="C224" s="7" t="s">
        <v>225</v>
      </c>
      <c r="D224" s="1"/>
      <c r="E224" s="1"/>
      <c r="F224" s="1"/>
      <c r="G224" s="1"/>
    </row>
    <row r="225" spans="1:7" ht="12.5" x14ac:dyDescent="0.2">
      <c r="A225" s="1">
        <v>224</v>
      </c>
      <c r="B225" s="7" t="s">
        <v>508</v>
      </c>
      <c r="C225" s="7" t="s">
        <v>226</v>
      </c>
      <c r="D225" s="1"/>
      <c r="E225" s="1"/>
      <c r="F225" s="1"/>
      <c r="G225" s="1"/>
    </row>
    <row r="226" spans="1:7" ht="12.5" x14ac:dyDescent="0.2">
      <c r="A226" s="1">
        <v>225</v>
      </c>
      <c r="B226" s="5" t="s">
        <v>509</v>
      </c>
      <c r="C226" s="7" t="s">
        <v>227</v>
      </c>
      <c r="D226" s="1"/>
      <c r="E226" s="1"/>
      <c r="F226" s="1"/>
      <c r="G226" s="1"/>
    </row>
    <row r="227" spans="1:7" ht="12.5" x14ac:dyDescent="0.2">
      <c r="A227" s="1">
        <v>226</v>
      </c>
      <c r="B227" s="7" t="s">
        <v>510</v>
      </c>
      <c r="C227" s="7" t="s">
        <v>1</v>
      </c>
      <c r="D227" s="1"/>
      <c r="E227" s="1"/>
      <c r="F227" s="1"/>
      <c r="G227" s="1"/>
    </row>
    <row r="228" spans="1:7" ht="12.5" x14ac:dyDescent="0.2">
      <c r="A228" s="1">
        <v>227</v>
      </c>
      <c r="B228" s="7" t="s">
        <v>511</v>
      </c>
      <c r="C228" s="7" t="s">
        <v>228</v>
      </c>
      <c r="D228" s="1"/>
      <c r="E228" s="1"/>
      <c r="F228" s="1"/>
      <c r="G228" s="1"/>
    </row>
    <row r="229" spans="1:7" ht="12.5" x14ac:dyDescent="0.2">
      <c r="A229" s="1">
        <v>228</v>
      </c>
      <c r="B229" s="7" t="s">
        <v>512</v>
      </c>
      <c r="C229" s="15" t="s">
        <v>229</v>
      </c>
      <c r="D229" s="1"/>
      <c r="E229" s="1"/>
      <c r="F229" s="1"/>
      <c r="G229" s="1"/>
    </row>
    <row r="230" spans="1:7" ht="12.5" x14ac:dyDescent="0.2">
      <c r="A230" s="1">
        <v>229</v>
      </c>
      <c r="B230" s="5" t="s">
        <v>513</v>
      </c>
      <c r="C230" s="7" t="s">
        <v>230</v>
      </c>
      <c r="D230" s="1"/>
      <c r="E230" s="1"/>
      <c r="F230" s="1"/>
      <c r="G230" s="1"/>
    </row>
    <row r="231" spans="1:7" ht="12.5" x14ac:dyDescent="0.2">
      <c r="A231" s="1">
        <v>230</v>
      </c>
      <c r="B231" s="5" t="s">
        <v>514</v>
      </c>
      <c r="C231" s="7" t="s">
        <v>231</v>
      </c>
      <c r="D231" s="1"/>
      <c r="E231" s="1"/>
      <c r="F231" s="1"/>
      <c r="G231" s="1"/>
    </row>
    <row r="232" spans="1:7" ht="12.5" x14ac:dyDescent="0.2">
      <c r="A232" s="1">
        <v>231</v>
      </c>
      <c r="B232" s="5" t="s">
        <v>515</v>
      </c>
      <c r="C232" s="7" t="s">
        <v>232</v>
      </c>
      <c r="D232" s="1"/>
      <c r="E232" s="1"/>
      <c r="F232" s="1"/>
      <c r="G232" s="1"/>
    </row>
    <row r="233" spans="1:7" ht="12.5" x14ac:dyDescent="0.2">
      <c r="A233" s="1">
        <v>232</v>
      </c>
      <c r="B233" s="7" t="s">
        <v>516</v>
      </c>
      <c r="C233" s="7" t="s">
        <v>285</v>
      </c>
      <c r="D233" s="5"/>
      <c r="E233" s="1"/>
      <c r="F233" s="1"/>
      <c r="G233" s="1"/>
    </row>
    <row r="234" spans="1:7" ht="12.5" x14ac:dyDescent="0.2">
      <c r="A234" s="1">
        <v>233</v>
      </c>
      <c r="B234" s="7" t="s">
        <v>517</v>
      </c>
      <c r="C234" s="7" t="s">
        <v>233</v>
      </c>
      <c r="D234" s="7"/>
      <c r="E234" s="1"/>
      <c r="F234" s="1"/>
      <c r="G234" s="1"/>
    </row>
    <row r="235" spans="1:7" ht="12.5" x14ac:dyDescent="0.2">
      <c r="A235" s="1">
        <v>234</v>
      </c>
      <c r="B235" s="7" t="s">
        <v>518</v>
      </c>
      <c r="C235" s="7" t="s">
        <v>234</v>
      </c>
      <c r="D235" s="5"/>
      <c r="E235" s="1"/>
      <c r="F235" s="1"/>
      <c r="G235" s="1"/>
    </row>
    <row r="236" spans="1:7" ht="12.5" x14ac:dyDescent="0.2">
      <c r="A236" s="1">
        <v>235</v>
      </c>
      <c r="B236" s="7" t="s">
        <v>519</v>
      </c>
      <c r="C236" s="7" t="s">
        <v>235</v>
      </c>
      <c r="D236" s="5"/>
      <c r="E236" s="1"/>
      <c r="F236" s="1"/>
      <c r="G236" s="1"/>
    </row>
    <row r="237" spans="1:7" ht="12.5" x14ac:dyDescent="0.2">
      <c r="A237" s="1">
        <v>236</v>
      </c>
      <c r="B237" s="5" t="s">
        <v>520</v>
      </c>
      <c r="C237" s="15" t="s">
        <v>236</v>
      </c>
      <c r="D237" s="5"/>
      <c r="E237" s="1"/>
      <c r="F237" s="1"/>
      <c r="G237" s="1"/>
    </row>
    <row r="238" spans="1:7" ht="12.5" x14ac:dyDescent="0.2">
      <c r="A238" s="1">
        <v>237</v>
      </c>
      <c r="B238" s="7" t="s">
        <v>521</v>
      </c>
      <c r="C238" s="7" t="s">
        <v>277</v>
      </c>
      <c r="D238" s="5"/>
      <c r="E238" s="1"/>
      <c r="F238" s="1"/>
      <c r="G238" s="1"/>
    </row>
    <row r="239" spans="1:7" ht="12.5" x14ac:dyDescent="0.2">
      <c r="A239" s="1">
        <v>238</v>
      </c>
      <c r="B239" s="7" t="s">
        <v>522</v>
      </c>
      <c r="C239" s="7" t="s">
        <v>237</v>
      </c>
      <c r="D239" s="5"/>
      <c r="E239" s="1"/>
      <c r="F239" s="1"/>
      <c r="G239" s="1"/>
    </row>
    <row r="240" spans="1:7" ht="12.5" x14ac:dyDescent="0.2">
      <c r="A240" s="1">
        <v>239</v>
      </c>
      <c r="B240" s="7" t="s">
        <v>523</v>
      </c>
      <c r="C240" s="7" t="s">
        <v>250</v>
      </c>
      <c r="D240" s="5"/>
      <c r="E240" s="1"/>
      <c r="F240" s="1"/>
      <c r="G240" s="1"/>
    </row>
    <row r="241" spans="1:7" ht="12.5" x14ac:dyDescent="0.2">
      <c r="A241" s="1">
        <v>240</v>
      </c>
      <c r="B241" s="7" t="s">
        <v>524</v>
      </c>
      <c r="C241" s="7" t="s">
        <v>238</v>
      </c>
      <c r="D241" s="5"/>
      <c r="E241" s="1"/>
      <c r="F241" s="1"/>
      <c r="G241" s="1"/>
    </row>
    <row r="242" spans="1:7" ht="12.5" x14ac:dyDescent="0.2">
      <c r="A242" s="1">
        <v>241</v>
      </c>
      <c r="B242" s="1" t="s">
        <v>525</v>
      </c>
      <c r="C242" s="2" t="s">
        <v>239</v>
      </c>
      <c r="D242" s="1"/>
      <c r="E242" s="1"/>
      <c r="F242" s="1"/>
      <c r="G242" s="1"/>
    </row>
    <row r="243" spans="1:7" ht="12.5" x14ac:dyDescent="0.2">
      <c r="A243" s="1">
        <v>242</v>
      </c>
      <c r="B243" s="1" t="s">
        <v>526</v>
      </c>
      <c r="C243" s="2" t="s">
        <v>240</v>
      </c>
      <c r="D243" s="1"/>
      <c r="E243" s="1"/>
      <c r="F243" s="1"/>
      <c r="G243" s="1"/>
    </row>
    <row r="244" spans="1:7" ht="12.5" x14ac:dyDescent="0.2">
      <c r="A244" s="1">
        <v>243</v>
      </c>
      <c r="B244" s="1" t="s">
        <v>527</v>
      </c>
      <c r="C244" s="2" t="s">
        <v>241</v>
      </c>
      <c r="D244" s="1"/>
      <c r="E244" s="1"/>
      <c r="F244" s="1"/>
      <c r="G244" s="1"/>
    </row>
    <row r="245" spans="1:7" ht="25" x14ac:dyDescent="0.2">
      <c r="A245" s="1">
        <v>244</v>
      </c>
      <c r="B245" s="124" t="s">
        <v>528</v>
      </c>
      <c r="C245" s="1" t="s">
        <v>242</v>
      </c>
      <c r="D245" s="5"/>
      <c r="E245" s="1"/>
      <c r="F245" s="1"/>
      <c r="G245" s="1"/>
    </row>
    <row r="246" spans="1:7" ht="25" x14ac:dyDescent="0.2">
      <c r="A246" s="1">
        <v>245</v>
      </c>
      <c r="B246" s="124" t="s">
        <v>529</v>
      </c>
      <c r="C246" s="1" t="s">
        <v>243</v>
      </c>
      <c r="D246" s="5"/>
      <c r="E246" s="1"/>
      <c r="F246" s="1"/>
      <c r="G246" s="1"/>
    </row>
    <row r="247" spans="1:7" ht="25" x14ac:dyDescent="0.2">
      <c r="A247" s="1">
        <v>246</v>
      </c>
      <c r="B247" s="124" t="s">
        <v>530</v>
      </c>
      <c r="C247" s="1" t="s">
        <v>6</v>
      </c>
      <c r="D247" s="5"/>
      <c r="E247" s="1"/>
      <c r="F247" s="1"/>
      <c r="G247" s="1"/>
    </row>
    <row r="248" spans="1:7" ht="25" x14ac:dyDescent="0.2">
      <c r="A248" s="1">
        <v>247</v>
      </c>
      <c r="B248" s="124" t="s">
        <v>531</v>
      </c>
      <c r="C248" s="1" t="s">
        <v>7</v>
      </c>
      <c r="D248" s="1"/>
      <c r="E248" s="1"/>
      <c r="F248" s="1"/>
      <c r="G248" s="1"/>
    </row>
    <row r="249" spans="1:7" ht="25" x14ac:dyDescent="0.2">
      <c r="A249" s="1">
        <v>248</v>
      </c>
      <c r="B249" s="124" t="s">
        <v>532</v>
      </c>
      <c r="C249" s="1" t="s">
        <v>8</v>
      </c>
      <c r="D249" s="1"/>
      <c r="E249" s="1"/>
      <c r="F249" s="1"/>
      <c r="G249" s="1"/>
    </row>
    <row r="250" spans="1:7" ht="25" x14ac:dyDescent="0.2">
      <c r="A250" s="1">
        <v>249</v>
      </c>
      <c r="B250" s="124" t="s">
        <v>533</v>
      </c>
      <c r="C250" s="1" t="s">
        <v>276</v>
      </c>
      <c r="D250" s="1"/>
      <c r="E250" s="1"/>
      <c r="F250" s="1"/>
      <c r="G250" s="1"/>
    </row>
    <row r="251" spans="1:7" ht="25" x14ac:dyDescent="0.2">
      <c r="A251" s="1">
        <v>250</v>
      </c>
      <c r="B251" s="124" t="s">
        <v>534</v>
      </c>
      <c r="C251" s="1" t="s">
        <v>9</v>
      </c>
      <c r="D251" s="1"/>
      <c r="E251" s="1"/>
      <c r="F251" s="1"/>
      <c r="G251" s="1"/>
    </row>
    <row r="252" spans="1:7" ht="25" x14ac:dyDescent="0.2">
      <c r="A252" s="1">
        <v>251</v>
      </c>
      <c r="B252" s="124" t="s">
        <v>535</v>
      </c>
      <c r="C252" s="1" t="s">
        <v>10</v>
      </c>
      <c r="D252" s="1"/>
      <c r="E252" s="1"/>
      <c r="F252" s="1"/>
      <c r="G252" s="1"/>
    </row>
    <row r="253" spans="1:7" ht="25" x14ac:dyDescent="0.2">
      <c r="A253" s="1">
        <v>252</v>
      </c>
      <c r="B253" s="124" t="s">
        <v>536</v>
      </c>
      <c r="C253" s="1" t="s">
        <v>11</v>
      </c>
      <c r="D253" s="1"/>
      <c r="E253" s="1"/>
      <c r="F253" s="1"/>
      <c r="G253" s="1"/>
    </row>
    <row r="254" spans="1:7" ht="25" x14ac:dyDescent="0.2">
      <c r="A254" s="1">
        <v>253</v>
      </c>
      <c r="B254" s="124" t="s">
        <v>537</v>
      </c>
      <c r="C254" s="1" t="s">
        <v>12</v>
      </c>
      <c r="D254" s="1"/>
      <c r="E254" s="1"/>
      <c r="F254" s="1"/>
      <c r="G254" s="1"/>
    </row>
    <row r="255" spans="1:7" ht="25" x14ac:dyDescent="0.2">
      <c r="A255" s="1">
        <v>254</v>
      </c>
      <c r="B255" s="124" t="s">
        <v>538</v>
      </c>
      <c r="C255" s="1" t="s">
        <v>15</v>
      </c>
      <c r="D255" s="1"/>
      <c r="E255" s="1"/>
      <c r="F255" s="1"/>
      <c r="G255" s="1"/>
    </row>
    <row r="256" spans="1:7" ht="12.5" x14ac:dyDescent="0.2">
      <c r="A256" s="1">
        <v>255</v>
      </c>
      <c r="B256" s="7" t="s">
        <v>539</v>
      </c>
      <c r="C256" s="19" t="s">
        <v>251</v>
      </c>
      <c r="D256" s="1" t="s">
        <v>540</v>
      </c>
      <c r="E256" s="1"/>
      <c r="F256" s="1"/>
      <c r="G256" s="1"/>
    </row>
    <row r="257" spans="1:7" ht="12.5" x14ac:dyDescent="0.2">
      <c r="A257" s="1">
        <v>256</v>
      </c>
      <c r="B257" s="7" t="s">
        <v>541</v>
      </c>
      <c r="C257" s="19" t="s">
        <v>252</v>
      </c>
      <c r="D257" s="1" t="s">
        <v>540</v>
      </c>
      <c r="E257" s="1"/>
      <c r="F257" s="1"/>
      <c r="G257" s="1"/>
    </row>
    <row r="258" spans="1:7" ht="12.5" x14ac:dyDescent="0.2">
      <c r="A258" s="1">
        <v>257</v>
      </c>
      <c r="B258" s="7" t="s">
        <v>542</v>
      </c>
      <c r="C258" s="19" t="s">
        <v>253</v>
      </c>
      <c r="D258" s="1" t="s">
        <v>540</v>
      </c>
      <c r="E258" s="1"/>
      <c r="F258" s="1"/>
      <c r="G258" s="1"/>
    </row>
    <row r="259" spans="1:7" ht="12.5" x14ac:dyDescent="0.2">
      <c r="A259" s="1">
        <v>258</v>
      </c>
      <c r="B259" s="7" t="s">
        <v>543</v>
      </c>
      <c r="C259" s="19" t="s">
        <v>254</v>
      </c>
      <c r="D259" s="1" t="s">
        <v>540</v>
      </c>
      <c r="E259" s="1"/>
      <c r="F259" s="1"/>
      <c r="G259" s="1"/>
    </row>
    <row r="260" spans="1:7" ht="12.5" x14ac:dyDescent="0.2">
      <c r="A260" s="1">
        <v>259</v>
      </c>
      <c r="B260" s="7" t="s">
        <v>544</v>
      </c>
      <c r="C260" s="19" t="s">
        <v>255</v>
      </c>
      <c r="D260" s="1" t="s">
        <v>540</v>
      </c>
      <c r="E260" s="1"/>
      <c r="F260" s="1"/>
      <c r="G260" s="1"/>
    </row>
    <row r="261" spans="1:7" ht="12.5" x14ac:dyDescent="0.2">
      <c r="A261" s="1">
        <v>260</v>
      </c>
      <c r="B261" s="7" t="s">
        <v>545</v>
      </c>
      <c r="C261" s="19" t="s">
        <v>256</v>
      </c>
      <c r="D261" s="1" t="s">
        <v>540</v>
      </c>
      <c r="E261" s="1"/>
      <c r="F261" s="1"/>
      <c r="G261" s="1"/>
    </row>
    <row r="262" spans="1:7" ht="12.5" x14ac:dyDescent="0.2">
      <c r="A262" s="1">
        <v>261</v>
      </c>
      <c r="B262" s="7" t="s">
        <v>546</v>
      </c>
      <c r="C262" s="19" t="s">
        <v>257</v>
      </c>
      <c r="D262" s="1" t="s">
        <v>540</v>
      </c>
      <c r="E262" s="1"/>
      <c r="F262" s="1"/>
      <c r="G262" s="1"/>
    </row>
    <row r="263" spans="1:7" ht="12.5" x14ac:dyDescent="0.2">
      <c r="A263" s="1">
        <v>262</v>
      </c>
      <c r="B263" s="7" t="s">
        <v>547</v>
      </c>
      <c r="C263" s="19" t="s">
        <v>258</v>
      </c>
      <c r="D263" s="1" t="s">
        <v>540</v>
      </c>
      <c r="E263" s="1"/>
      <c r="F263" s="1"/>
      <c r="G263" s="1"/>
    </row>
    <row r="264" spans="1:7" ht="12.5" x14ac:dyDescent="0.2">
      <c r="A264" s="1">
        <v>263</v>
      </c>
      <c r="B264" s="7" t="s">
        <v>548</v>
      </c>
      <c r="C264" s="19" t="s">
        <v>259</v>
      </c>
      <c r="D264" s="1" t="s">
        <v>540</v>
      </c>
      <c r="E264" s="1"/>
      <c r="F264" s="1"/>
      <c r="G264" s="1"/>
    </row>
    <row r="265" spans="1:7" ht="12.5" x14ac:dyDescent="0.2">
      <c r="A265" s="1">
        <v>264</v>
      </c>
      <c r="B265" s="7" t="s">
        <v>549</v>
      </c>
      <c r="C265" s="19" t="s">
        <v>260</v>
      </c>
      <c r="D265" s="1" t="s">
        <v>540</v>
      </c>
      <c r="E265" s="1"/>
      <c r="F265" s="1"/>
      <c r="G265" s="1"/>
    </row>
    <row r="266" spans="1:7" ht="12.5" x14ac:dyDescent="0.2">
      <c r="A266" s="1">
        <v>265</v>
      </c>
      <c r="B266" s="2" t="s">
        <v>550</v>
      </c>
      <c r="C266" s="19" t="s">
        <v>261</v>
      </c>
      <c r="D266" s="1" t="s">
        <v>540</v>
      </c>
      <c r="E266" s="1"/>
      <c r="F266" s="1"/>
      <c r="G266" s="1"/>
    </row>
    <row r="267" spans="1:7" ht="12.5" x14ac:dyDescent="0.2">
      <c r="A267" s="1">
        <v>266</v>
      </c>
      <c r="B267" s="2" t="s">
        <v>551</v>
      </c>
      <c r="C267" s="19" t="s">
        <v>262</v>
      </c>
      <c r="D267" s="1" t="s">
        <v>540</v>
      </c>
      <c r="E267" s="1"/>
      <c r="F267" s="1"/>
      <c r="G267" s="1"/>
    </row>
    <row r="268" spans="1:7" ht="12.5" x14ac:dyDescent="0.2">
      <c r="A268" s="1">
        <v>267</v>
      </c>
      <c r="B268" s="2" t="s">
        <v>552</v>
      </c>
      <c r="C268" s="19" t="s">
        <v>263</v>
      </c>
      <c r="D268" s="1" t="s">
        <v>540</v>
      </c>
      <c r="E268" s="1"/>
      <c r="F268" s="1"/>
      <c r="G268" s="1"/>
    </row>
    <row r="269" spans="1:7" ht="12.5" x14ac:dyDescent="0.2">
      <c r="A269" s="1">
        <v>268</v>
      </c>
      <c r="B269" s="2" t="s">
        <v>553</v>
      </c>
      <c r="C269" s="19" t="s">
        <v>264</v>
      </c>
      <c r="D269" s="1" t="s">
        <v>540</v>
      </c>
      <c r="E269" s="1"/>
      <c r="F269" s="1"/>
      <c r="G269" s="1"/>
    </row>
    <row r="270" spans="1:7" ht="12.5" x14ac:dyDescent="0.2">
      <c r="A270" s="1">
        <v>269</v>
      </c>
      <c r="B270" s="2" t="s">
        <v>554</v>
      </c>
      <c r="C270" s="19" t="s">
        <v>265</v>
      </c>
      <c r="D270" s="1" t="s">
        <v>540</v>
      </c>
      <c r="E270" s="1"/>
      <c r="F270" s="1"/>
      <c r="G270" s="1"/>
    </row>
    <row r="271" spans="1:7" ht="55" x14ac:dyDescent="0.2">
      <c r="A271" s="1">
        <v>270</v>
      </c>
      <c r="B271" s="134" t="s">
        <v>555</v>
      </c>
      <c r="C271" s="134" t="s">
        <v>266</v>
      </c>
    </row>
    <row r="272" spans="1:7" ht="12.5" x14ac:dyDescent="0.2">
      <c r="A272" s="1">
        <v>271</v>
      </c>
      <c r="B272" s="122" t="s">
        <v>556</v>
      </c>
      <c r="C272" s="135" t="s">
        <v>270</v>
      </c>
    </row>
    <row r="273" spans="1:3" ht="12.5" x14ac:dyDescent="0.2">
      <c r="A273" s="1">
        <v>272</v>
      </c>
      <c r="B273" s="122" t="s">
        <v>557</v>
      </c>
      <c r="C273" s="135" t="s">
        <v>268</v>
      </c>
    </row>
    <row r="274" spans="1:3" ht="12.5" x14ac:dyDescent="0.2">
      <c r="A274" s="1">
        <v>273</v>
      </c>
      <c r="B274" s="122" t="s">
        <v>558</v>
      </c>
      <c r="C274" s="135" t="s">
        <v>281</v>
      </c>
    </row>
    <row r="275" spans="1:3" ht="12.5" x14ac:dyDescent="0.2">
      <c r="A275" s="1">
        <v>274</v>
      </c>
      <c r="B275" s="122" t="s">
        <v>559</v>
      </c>
      <c r="C275" s="135" t="s">
        <v>283</v>
      </c>
    </row>
    <row r="276" spans="1:3" ht="110" x14ac:dyDescent="0.2">
      <c r="A276" s="1">
        <v>275</v>
      </c>
      <c r="B276" s="149" t="s">
        <v>560</v>
      </c>
      <c r="C276" s="134" t="s">
        <v>562</v>
      </c>
    </row>
  </sheetData>
  <mergeCells count="4">
    <mergeCell ref="J6:L6"/>
    <mergeCell ref="J7:L7"/>
    <mergeCell ref="J2:L2"/>
    <mergeCell ref="J3:L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ハイライト(2年Q毎)</vt:lpstr>
      <vt:lpstr>セグメント指標(10年）</vt:lpstr>
      <vt:lpstr>Sheet3</vt:lpstr>
      <vt:lpstr>'セグメント指標(10年）'!Print_Area</vt:lpstr>
      <vt:lpstr>'ハイライト(2年Q毎)'!Print_Area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setup_local</dc:creator>
  <cp:lastModifiedBy>Sho Ueda</cp:lastModifiedBy>
  <cp:lastPrinted>2020-05-21T09:58:21Z</cp:lastPrinted>
  <dcterms:created xsi:type="dcterms:W3CDTF">2019-03-27T04:37:06Z</dcterms:created>
  <dcterms:modified xsi:type="dcterms:W3CDTF">2020-05-21T10:09:19Z</dcterms:modified>
</cp:coreProperties>
</file>